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F917F228-71DA-B44B-9464-5BB3A26D742D}" xr6:coauthVersionLast="47" xr6:coauthVersionMax="47" xr10:uidLastSave="{00000000-0000-0000-0000-000000000000}"/>
  <bookViews>
    <workbookView xWindow="11800" yWindow="500" windowWidth="2088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60" i="3" l="1"/>
  <c r="I1460" i="3"/>
  <c r="J1460" i="3"/>
  <c r="K1460" i="3"/>
  <c r="L1460" i="3" s="1"/>
  <c r="F1459" i="3"/>
  <c r="I1459" i="3"/>
  <c r="J1459" i="3" s="1"/>
  <c r="K1459" i="3"/>
  <c r="F1458" i="3"/>
  <c r="I1458" i="3"/>
  <c r="J1458" i="3" s="1"/>
  <c r="K1458" i="3"/>
  <c r="F1457" i="3"/>
  <c r="I1457" i="3"/>
  <c r="J1457" i="3" s="1"/>
  <c r="K1457" i="3"/>
  <c r="F1456" i="3"/>
  <c r="I1456" i="3"/>
  <c r="J1456" i="3"/>
  <c r="K1456" i="3"/>
  <c r="L1456" i="3" s="1"/>
  <c r="H1512" i="1"/>
  <c r="K1512" i="1"/>
  <c r="L1512" i="1" s="1"/>
  <c r="M1512" i="1"/>
  <c r="S1512" i="1"/>
  <c r="T1512" i="1"/>
  <c r="U1512" i="1" s="1"/>
  <c r="I1512" i="1" s="1"/>
  <c r="W1512" i="1"/>
  <c r="AA1512" i="1"/>
  <c r="H1511" i="1"/>
  <c r="K1511" i="1"/>
  <c r="L1511" i="1" s="1"/>
  <c r="M1511" i="1"/>
  <c r="S1511" i="1"/>
  <c r="T1511" i="1"/>
  <c r="U1511" i="1" s="1"/>
  <c r="I1511" i="1" s="1"/>
  <c r="H1510" i="1"/>
  <c r="K1510" i="1"/>
  <c r="L1510" i="1" s="1"/>
  <c r="M1510" i="1"/>
  <c r="S1510" i="1"/>
  <c r="T1510" i="1"/>
  <c r="U1510" i="1" s="1"/>
  <c r="I1510" i="1" s="1"/>
  <c r="H1509" i="1"/>
  <c r="K1509" i="1"/>
  <c r="L1509" i="1" s="1"/>
  <c r="M1509" i="1"/>
  <c r="S1509" i="1"/>
  <c r="T1509" i="1" s="1"/>
  <c r="U1509" i="1" s="1"/>
  <c r="I1509" i="1" s="1"/>
  <c r="H1508" i="1"/>
  <c r="K1508" i="1"/>
  <c r="L1508" i="1" s="1"/>
  <c r="M1508" i="1"/>
  <c r="S1508" i="1"/>
  <c r="H1507" i="1"/>
  <c r="K1507" i="1"/>
  <c r="L1507" i="1" s="1"/>
  <c r="M1507" i="1"/>
  <c r="S1507" i="1"/>
  <c r="H1506" i="1"/>
  <c r="K1506" i="1"/>
  <c r="L1506" i="1" s="1"/>
  <c r="M1506" i="1"/>
  <c r="S1506" i="1"/>
  <c r="H1505" i="1"/>
  <c r="K1505" i="1"/>
  <c r="L1505" i="1" s="1"/>
  <c r="M1505" i="1"/>
  <c r="S1505" i="1"/>
  <c r="H1504" i="1"/>
  <c r="K1504" i="1"/>
  <c r="L1504" i="1" s="1"/>
  <c r="M1504" i="1"/>
  <c r="S1504" i="1"/>
  <c r="H1502" i="1"/>
  <c r="K1502" i="1"/>
  <c r="L1502" i="1" s="1"/>
  <c r="M1502" i="1"/>
  <c r="S1502" i="1"/>
  <c r="H1503" i="1"/>
  <c r="K1503" i="1"/>
  <c r="L1503" i="1" s="1"/>
  <c r="M1503" i="1"/>
  <c r="S1503" i="1"/>
  <c r="H1501" i="1"/>
  <c r="K1501" i="1"/>
  <c r="L1501" i="1" s="1"/>
  <c r="M1501" i="1"/>
  <c r="S1501" i="1"/>
  <c r="H1500" i="1"/>
  <c r="K1500" i="1"/>
  <c r="L1500" i="1" s="1"/>
  <c r="M1500" i="1"/>
  <c r="S1500" i="1"/>
  <c r="H1499" i="1"/>
  <c r="K1499" i="1"/>
  <c r="L1499" i="1" s="1"/>
  <c r="M1499" i="1"/>
  <c r="S1499" i="1"/>
  <c r="H1498" i="1"/>
  <c r="K1498" i="1"/>
  <c r="L1498" i="1" s="1"/>
  <c r="M1498" i="1"/>
  <c r="S1498" i="1"/>
  <c r="H1497" i="1"/>
  <c r="K1497" i="1"/>
  <c r="L1497" i="1" s="1"/>
  <c r="M1497" i="1"/>
  <c r="S1497" i="1"/>
  <c r="H1496" i="1"/>
  <c r="K1496" i="1"/>
  <c r="L1496" i="1" s="1"/>
  <c r="M1496" i="1"/>
  <c r="S1496" i="1"/>
  <c r="H1495" i="1"/>
  <c r="K1495" i="1"/>
  <c r="L1495" i="1" s="1"/>
  <c r="M1495" i="1"/>
  <c r="S1495" i="1"/>
  <c r="H1494" i="1"/>
  <c r="K1494" i="1"/>
  <c r="L1494" i="1" s="1"/>
  <c r="M1494" i="1"/>
  <c r="S1494" i="1"/>
  <c r="H1493" i="1"/>
  <c r="K1493" i="1"/>
  <c r="L1493" i="1" s="1"/>
  <c r="M1493" i="1"/>
  <c r="S1493" i="1"/>
  <c r="H1492" i="1"/>
  <c r="K1492" i="1"/>
  <c r="L1492" i="1" s="1"/>
  <c r="M1492" i="1"/>
  <c r="S1492" i="1"/>
  <c r="H1491" i="1"/>
  <c r="K1491" i="1"/>
  <c r="L1491" i="1" s="1"/>
  <c r="M1491" i="1"/>
  <c r="S1491" i="1"/>
  <c r="H1490" i="1"/>
  <c r="K1490" i="1"/>
  <c r="L1490" i="1" s="1"/>
  <c r="M1490" i="1"/>
  <c r="S1490" i="1"/>
  <c r="H1489" i="1"/>
  <c r="K1489" i="1"/>
  <c r="L1489" i="1" s="1"/>
  <c r="M1489" i="1"/>
  <c r="S1489" i="1"/>
  <c r="H1488" i="1"/>
  <c r="K1488" i="1"/>
  <c r="L1488" i="1" s="1"/>
  <c r="M1488" i="1"/>
  <c r="S1488" i="1"/>
  <c r="H1487" i="1"/>
  <c r="K1487" i="1"/>
  <c r="L1487" i="1" s="1"/>
  <c r="M1487" i="1"/>
  <c r="S1487" i="1"/>
  <c r="H1486" i="1"/>
  <c r="K1486" i="1"/>
  <c r="L1486" i="1" s="1"/>
  <c r="M1486" i="1"/>
  <c r="S1486" i="1"/>
  <c r="H1485" i="1"/>
  <c r="K1485" i="1"/>
  <c r="L1485" i="1" s="1"/>
  <c r="M1485" i="1"/>
  <c r="S1485" i="1"/>
  <c r="H1484" i="1"/>
  <c r="K1484" i="1"/>
  <c r="L1484" i="1" s="1"/>
  <c r="M1484" i="1"/>
  <c r="S1484" i="1"/>
  <c r="H1483" i="1"/>
  <c r="K1483" i="1"/>
  <c r="L1483" i="1" s="1"/>
  <c r="M1483" i="1"/>
  <c r="S1483" i="1"/>
  <c r="H1482" i="1"/>
  <c r="K1482" i="1"/>
  <c r="L1482" i="1" s="1"/>
  <c r="M1482" i="1"/>
  <c r="S1482" i="1"/>
  <c r="H1481" i="1"/>
  <c r="K1481" i="1"/>
  <c r="L1481" i="1" s="1"/>
  <c r="M1481" i="1"/>
  <c r="S1481" i="1"/>
  <c r="H1480" i="1"/>
  <c r="K1480" i="1"/>
  <c r="L1480" i="1" s="1"/>
  <c r="M1480" i="1"/>
  <c r="S1480" i="1"/>
  <c r="H1479" i="1"/>
  <c r="K1479" i="1"/>
  <c r="L1479" i="1" s="1"/>
  <c r="M1479" i="1"/>
  <c r="S1479" i="1"/>
  <c r="H1478" i="1"/>
  <c r="K1478" i="1"/>
  <c r="L1478" i="1" s="1"/>
  <c r="M1478" i="1"/>
  <c r="S1478" i="1"/>
  <c r="H1477" i="1"/>
  <c r="K1477" i="1"/>
  <c r="L1477" i="1" s="1"/>
  <c r="M1477" i="1"/>
  <c r="S1477" i="1"/>
  <c r="H1476" i="1"/>
  <c r="K1476" i="1"/>
  <c r="L1476" i="1" s="1"/>
  <c r="M1476" i="1"/>
  <c r="S1476" i="1"/>
  <c r="H1475" i="1"/>
  <c r="K1475" i="1"/>
  <c r="L1475" i="1" s="1"/>
  <c r="M1475" i="1"/>
  <c r="S1475" i="1"/>
  <c r="H1474" i="1"/>
  <c r="K1474" i="1"/>
  <c r="L1474" i="1" s="1"/>
  <c r="M1474" i="1"/>
  <c r="S1474" i="1"/>
  <c r="H1473" i="1"/>
  <c r="K1473" i="1"/>
  <c r="L1473" i="1" s="1"/>
  <c r="M1473" i="1"/>
  <c r="S1473" i="1"/>
  <c r="H1472" i="1"/>
  <c r="K1472" i="1"/>
  <c r="L1472" i="1" s="1"/>
  <c r="M1472" i="1"/>
  <c r="S1472" i="1"/>
  <c r="H1471" i="1"/>
  <c r="K1471" i="1"/>
  <c r="L1471" i="1" s="1"/>
  <c r="M1471" i="1"/>
  <c r="S1471" i="1"/>
  <c r="H1470" i="1"/>
  <c r="K1470" i="1"/>
  <c r="L1470" i="1" s="1"/>
  <c r="M1470" i="1"/>
  <c r="S1470" i="1"/>
  <c r="H1469" i="1"/>
  <c r="K1469" i="1"/>
  <c r="L1469" i="1" s="1"/>
  <c r="M1469" i="1"/>
  <c r="S1469" i="1"/>
  <c r="H1468" i="1"/>
  <c r="K1468" i="1"/>
  <c r="L1468" i="1" s="1"/>
  <c r="M1468" i="1"/>
  <c r="S1468" i="1"/>
  <c r="H1467" i="1"/>
  <c r="K1467" i="1"/>
  <c r="L1467" i="1" s="1"/>
  <c r="M1467" i="1"/>
  <c r="S1467" i="1"/>
  <c r="H1466" i="1"/>
  <c r="K1466" i="1"/>
  <c r="L1466" i="1" s="1"/>
  <c r="M1466" i="1"/>
  <c r="S1466" i="1"/>
  <c r="H1465" i="1"/>
  <c r="K1465" i="1"/>
  <c r="L1465" i="1" s="1"/>
  <c r="M1465" i="1"/>
  <c r="S1465" i="1"/>
  <c r="H1464" i="1"/>
  <c r="K1464" i="1"/>
  <c r="L1464" i="1" s="1"/>
  <c r="M1464" i="1"/>
  <c r="S1464" i="1"/>
  <c r="H1463" i="1"/>
  <c r="K1463" i="1"/>
  <c r="L1463" i="1" s="1"/>
  <c r="M1463" i="1"/>
  <c r="S1463" i="1"/>
  <c r="H1462" i="1"/>
  <c r="K1462" i="1"/>
  <c r="L1462" i="1" s="1"/>
  <c r="M1462" i="1"/>
  <c r="S1462" i="1"/>
  <c r="H1461" i="1"/>
  <c r="K1461" i="1"/>
  <c r="L1461" i="1" s="1"/>
  <c r="M1461" i="1"/>
  <c r="S1461" i="1"/>
  <c r="H1460" i="1"/>
  <c r="K1460" i="1"/>
  <c r="L1460" i="1" s="1"/>
  <c r="M1460" i="1"/>
  <c r="S1460" i="1"/>
  <c r="H1459" i="1"/>
  <c r="K1459" i="1"/>
  <c r="L1459" i="1" s="1"/>
  <c r="M1459" i="1"/>
  <c r="S1459" i="1"/>
  <c r="H1458" i="1"/>
  <c r="K1458" i="1"/>
  <c r="L1458" i="1" s="1"/>
  <c r="M1458" i="1"/>
  <c r="S1458" i="1"/>
  <c r="H1457" i="1"/>
  <c r="K1457" i="1"/>
  <c r="L1457" i="1" s="1"/>
  <c r="M1457" i="1"/>
  <c r="S1457" i="1"/>
  <c r="H1456" i="1"/>
  <c r="K1456" i="1"/>
  <c r="L1456" i="1" s="1"/>
  <c r="M1456" i="1"/>
  <c r="S1456" i="1"/>
  <c r="H1455" i="1"/>
  <c r="K1455" i="1"/>
  <c r="L1455" i="1" s="1"/>
  <c r="M1455" i="1"/>
  <c r="S1455" i="1"/>
  <c r="H1454" i="1"/>
  <c r="K1454" i="1"/>
  <c r="L1454" i="1" s="1"/>
  <c r="M1454" i="1"/>
  <c r="S1454" i="1"/>
  <c r="H1453" i="1"/>
  <c r="K1453" i="1"/>
  <c r="L1453" i="1" s="1"/>
  <c r="M1453" i="1"/>
  <c r="S1453" i="1"/>
  <c r="H1452" i="1"/>
  <c r="K1452" i="1"/>
  <c r="L1452" i="1" s="1"/>
  <c r="M1452" i="1"/>
  <c r="S1452" i="1"/>
  <c r="H1451" i="1"/>
  <c r="K1451" i="1"/>
  <c r="L1451" i="1" s="1"/>
  <c r="M1451" i="1"/>
  <c r="S1451" i="1"/>
  <c r="H1450" i="1"/>
  <c r="K1450" i="1"/>
  <c r="L1450" i="1" s="1"/>
  <c r="M1450" i="1"/>
  <c r="S1450" i="1"/>
  <c r="H1449" i="1"/>
  <c r="K1449" i="1"/>
  <c r="L1449" i="1" s="1"/>
  <c r="M1449" i="1"/>
  <c r="S1449" i="1"/>
  <c r="H1448" i="1"/>
  <c r="K1448" i="1"/>
  <c r="L1448" i="1" s="1"/>
  <c r="M1448" i="1"/>
  <c r="P1448" i="1"/>
  <c r="S1448" i="1"/>
  <c r="H1447" i="1"/>
  <c r="K1447" i="1"/>
  <c r="L1447" i="1" s="1"/>
  <c r="M1447" i="1"/>
  <c r="P1447" i="1"/>
  <c r="S1447" i="1"/>
  <c r="H1446" i="1"/>
  <c r="K1446" i="1"/>
  <c r="L1446" i="1" s="1"/>
  <c r="M1446" i="1"/>
  <c r="S1446" i="1"/>
  <c r="H1445" i="1"/>
  <c r="K1445" i="1"/>
  <c r="L1445" i="1" s="1"/>
  <c r="M1445" i="1"/>
  <c r="S1445" i="1"/>
  <c r="H1444" i="1"/>
  <c r="K1444" i="1"/>
  <c r="L1444" i="1" s="1"/>
  <c r="M1444" i="1"/>
  <c r="S1444" i="1"/>
  <c r="H1443" i="1"/>
  <c r="K1443" i="1"/>
  <c r="L1443" i="1" s="1"/>
  <c r="M1443" i="1"/>
  <c r="S1443" i="1"/>
  <c r="H1442" i="1"/>
  <c r="K1442" i="1"/>
  <c r="L1442" i="1" s="1"/>
  <c r="M1442" i="1"/>
  <c r="S1442" i="1"/>
  <c r="H1441" i="1"/>
  <c r="K1441" i="1"/>
  <c r="L1441" i="1" s="1"/>
  <c r="M1441" i="1"/>
  <c r="S1441" i="1"/>
  <c r="H1440" i="1"/>
  <c r="K1440" i="1"/>
  <c r="L1440" i="1" s="1"/>
  <c r="M1440" i="1"/>
  <c r="S1440" i="1"/>
  <c r="H1439" i="1"/>
  <c r="K1439" i="1"/>
  <c r="L1439" i="1" s="1"/>
  <c r="M1439" i="1"/>
  <c r="S1439" i="1"/>
  <c r="H1438" i="1"/>
  <c r="K1438" i="1"/>
  <c r="L1438" i="1" s="1"/>
  <c r="M1438" i="1"/>
  <c r="S1438" i="1"/>
  <c r="H1437" i="1"/>
  <c r="K1437" i="1"/>
  <c r="L1437" i="1" s="1"/>
  <c r="M1437" i="1"/>
  <c r="S1437" i="1"/>
  <c r="H1436" i="1"/>
  <c r="K1436" i="1"/>
  <c r="L1436" i="1" s="1"/>
  <c r="M1436" i="1"/>
  <c r="S1436" i="1"/>
  <c r="H1435" i="1"/>
  <c r="K1435" i="1"/>
  <c r="L1435" i="1" s="1"/>
  <c r="M1435" i="1"/>
  <c r="S1435" i="1"/>
  <c r="H1434" i="1"/>
  <c r="K1434" i="1"/>
  <c r="L1434" i="1" s="1"/>
  <c r="M1434" i="1"/>
  <c r="S1434" i="1"/>
  <c r="H1433" i="1"/>
  <c r="K1433" i="1"/>
  <c r="L1433" i="1" s="1"/>
  <c r="M1433" i="1"/>
  <c r="S1433" i="1"/>
  <c r="H1432" i="1"/>
  <c r="K1432" i="1"/>
  <c r="L1432" i="1" s="1"/>
  <c r="M1432" i="1"/>
  <c r="S1432" i="1"/>
  <c r="H1431" i="1"/>
  <c r="K1431" i="1"/>
  <c r="L1431" i="1" s="1"/>
  <c r="M1431" i="1"/>
  <c r="S1431" i="1"/>
  <c r="H1430" i="1"/>
  <c r="K1430" i="1"/>
  <c r="L1430" i="1" s="1"/>
  <c r="M1430" i="1"/>
  <c r="S1430" i="1"/>
  <c r="H1429" i="1"/>
  <c r="K1429" i="1"/>
  <c r="L1429" i="1" s="1"/>
  <c r="M1429" i="1"/>
  <c r="S1429" i="1"/>
  <c r="H1428" i="1"/>
  <c r="K1428" i="1"/>
  <c r="L1428" i="1" s="1"/>
  <c r="M1428" i="1"/>
  <c r="S1428" i="1"/>
  <c r="H1427" i="1"/>
  <c r="K1427" i="1"/>
  <c r="L1427" i="1" s="1"/>
  <c r="M1427" i="1"/>
  <c r="S1427" i="1"/>
  <c r="H1426" i="1"/>
  <c r="K1426" i="1"/>
  <c r="L1426" i="1" s="1"/>
  <c r="M1426" i="1"/>
  <c r="S1426" i="1"/>
  <c r="H1425" i="1"/>
  <c r="K1425" i="1"/>
  <c r="L1425" i="1" s="1"/>
  <c r="M1425" i="1"/>
  <c r="S1425" i="1"/>
  <c r="H1424" i="1"/>
  <c r="K1424" i="1"/>
  <c r="L1424" i="1" s="1"/>
  <c r="M1424" i="1"/>
  <c r="S1424" i="1"/>
  <c r="H1423" i="1"/>
  <c r="K1423" i="1"/>
  <c r="L1423" i="1" s="1"/>
  <c r="M1423" i="1"/>
  <c r="S1423" i="1"/>
  <c r="H1422" i="1"/>
  <c r="K1422" i="1"/>
  <c r="L1422" i="1" s="1"/>
  <c r="M1422" i="1"/>
  <c r="S1422" i="1"/>
  <c r="H1421" i="1"/>
  <c r="K1421" i="1"/>
  <c r="L1421" i="1" s="1"/>
  <c r="M1421" i="1"/>
  <c r="S1421" i="1"/>
  <c r="H1420" i="1"/>
  <c r="K1420" i="1"/>
  <c r="L1420" i="1" s="1"/>
  <c r="M1420" i="1"/>
  <c r="S1420" i="1"/>
  <c r="H1419" i="1"/>
  <c r="K1419" i="1"/>
  <c r="L1419" i="1" s="1"/>
  <c r="M1419" i="1"/>
  <c r="S1419" i="1"/>
  <c r="H1418" i="1"/>
  <c r="K1418" i="1"/>
  <c r="L1418" i="1" s="1"/>
  <c r="M1418" i="1"/>
  <c r="S1418" i="1"/>
  <c r="H1417" i="1"/>
  <c r="K1417" i="1"/>
  <c r="L1417" i="1" s="1"/>
  <c r="M1417" i="1"/>
  <c r="S1417" i="1"/>
  <c r="H1416" i="1"/>
  <c r="K1416" i="1"/>
  <c r="L1416" i="1" s="1"/>
  <c r="M1416" i="1"/>
  <c r="S1416" i="1"/>
  <c r="H1415" i="1"/>
  <c r="K1415" i="1"/>
  <c r="L1415" i="1" s="1"/>
  <c r="M1415" i="1"/>
  <c r="S1415" i="1"/>
  <c r="H1414" i="1"/>
  <c r="K1414" i="1"/>
  <c r="L1414" i="1" s="1"/>
  <c r="M1414" i="1"/>
  <c r="S1414" i="1"/>
  <c r="H1413" i="1"/>
  <c r="K1413" i="1"/>
  <c r="L1413" i="1" s="1"/>
  <c r="M1413" i="1"/>
  <c r="S1413" i="1"/>
  <c r="H1412" i="1"/>
  <c r="K1412" i="1"/>
  <c r="L1412" i="1" s="1"/>
  <c r="M1412" i="1"/>
  <c r="S1412" i="1"/>
  <c r="H1411" i="1"/>
  <c r="K1411" i="1"/>
  <c r="L1411" i="1" s="1"/>
  <c r="M1411" i="1"/>
  <c r="S1411" i="1"/>
  <c r="H1410" i="1"/>
  <c r="K1410" i="1"/>
  <c r="L1410" i="1" s="1"/>
  <c r="M1410" i="1"/>
  <c r="S1410" i="1"/>
  <c r="H1409" i="1"/>
  <c r="K1409" i="1"/>
  <c r="L1409" i="1" s="1"/>
  <c r="M1409" i="1"/>
  <c r="S1409" i="1"/>
  <c r="H1408" i="1"/>
  <c r="K1408" i="1"/>
  <c r="L1408" i="1" s="1"/>
  <c r="M1408" i="1"/>
  <c r="S1408" i="1"/>
  <c r="H1407" i="1"/>
  <c r="K1407" i="1"/>
  <c r="L1407" i="1" s="1"/>
  <c r="M1407" i="1"/>
  <c r="S1407" i="1"/>
  <c r="H1406" i="1"/>
  <c r="K1406" i="1"/>
  <c r="L1406" i="1" s="1"/>
  <c r="M1406" i="1"/>
  <c r="S1406" i="1"/>
  <c r="H1405" i="1"/>
  <c r="K1405" i="1"/>
  <c r="L1405" i="1" s="1"/>
  <c r="M1405" i="1"/>
  <c r="S1405" i="1"/>
  <c r="H1404" i="1"/>
  <c r="K1404" i="1"/>
  <c r="L1404" i="1" s="1"/>
  <c r="M1404" i="1"/>
  <c r="S1404" i="1"/>
  <c r="H1403" i="1"/>
  <c r="K1403" i="1"/>
  <c r="L1403" i="1" s="1"/>
  <c r="M1403" i="1"/>
  <c r="S1403" i="1"/>
  <c r="H1402" i="1"/>
  <c r="K1402" i="1"/>
  <c r="L1402" i="1" s="1"/>
  <c r="M1402" i="1"/>
  <c r="S1402" i="1"/>
  <c r="H1401" i="1"/>
  <c r="K1401" i="1"/>
  <c r="L1401" i="1" s="1"/>
  <c r="M1401" i="1"/>
  <c r="S1401" i="1"/>
  <c r="H1400" i="1"/>
  <c r="K1400" i="1"/>
  <c r="L1400" i="1" s="1"/>
  <c r="M1400" i="1"/>
  <c r="S1400" i="1"/>
  <c r="H1399" i="1"/>
  <c r="K1399" i="1"/>
  <c r="L1399" i="1" s="1"/>
  <c r="M1399" i="1"/>
  <c r="S1399" i="1"/>
  <c r="H1398" i="1"/>
  <c r="K1398" i="1"/>
  <c r="L1398" i="1" s="1"/>
  <c r="M1398" i="1"/>
  <c r="S1398" i="1"/>
  <c r="H1397" i="1"/>
  <c r="K1397" i="1"/>
  <c r="L1397" i="1" s="1"/>
  <c r="M1397" i="1"/>
  <c r="S1397" i="1"/>
  <c r="H1396" i="1"/>
  <c r="K1396" i="1"/>
  <c r="L1396" i="1" s="1"/>
  <c r="M1396" i="1"/>
  <c r="S1396" i="1"/>
  <c r="H1395" i="1"/>
  <c r="K1395" i="1"/>
  <c r="L1395" i="1" s="1"/>
  <c r="M1395" i="1"/>
  <c r="S1395" i="1"/>
  <c r="H1394" i="1"/>
  <c r="K1394" i="1"/>
  <c r="L1394" i="1" s="1"/>
  <c r="M1394" i="1"/>
  <c r="S1394" i="1"/>
  <c r="H1393" i="1"/>
  <c r="K1393" i="1"/>
  <c r="L1393" i="1" s="1"/>
  <c r="M1393" i="1"/>
  <c r="S1393" i="1"/>
  <c r="H1392" i="1"/>
  <c r="K1392" i="1"/>
  <c r="L1392" i="1" s="1"/>
  <c r="M1392" i="1"/>
  <c r="S1392" i="1"/>
  <c r="H1390" i="1"/>
  <c r="K1390" i="1"/>
  <c r="L1390" i="1" s="1"/>
  <c r="M1390" i="1"/>
  <c r="S1390" i="1"/>
  <c r="H1391" i="1"/>
  <c r="K1391" i="1"/>
  <c r="L1391" i="1" s="1"/>
  <c r="M1391" i="1"/>
  <c r="S1391" i="1"/>
  <c r="H1389" i="1"/>
  <c r="K1389" i="1"/>
  <c r="L1389" i="1" s="1"/>
  <c r="M1389" i="1"/>
  <c r="S1389" i="1"/>
  <c r="H1388" i="1"/>
  <c r="K1388" i="1"/>
  <c r="L1388" i="1" s="1"/>
  <c r="M1388" i="1"/>
  <c r="S1388" i="1"/>
  <c r="H1387" i="1"/>
  <c r="K1387" i="1"/>
  <c r="L1387" i="1" s="1"/>
  <c r="M1387" i="1"/>
  <c r="S1387" i="1"/>
  <c r="H1386" i="1"/>
  <c r="K1386" i="1"/>
  <c r="L1386" i="1" s="1"/>
  <c r="M1386" i="1"/>
  <c r="S1386" i="1"/>
  <c r="H1385" i="1"/>
  <c r="K1385" i="1"/>
  <c r="L1385" i="1" s="1"/>
  <c r="M1385" i="1"/>
  <c r="S1385" i="1"/>
  <c r="H1384" i="1"/>
  <c r="K1384" i="1"/>
  <c r="L1384" i="1" s="1"/>
  <c r="M1384" i="1"/>
  <c r="S1384" i="1"/>
  <c r="H1383" i="1"/>
  <c r="K1383" i="1"/>
  <c r="L1383" i="1" s="1"/>
  <c r="M1383" i="1"/>
  <c r="S1383" i="1"/>
  <c r="H1382" i="1"/>
  <c r="K1382" i="1"/>
  <c r="L1382" i="1" s="1"/>
  <c r="M1382" i="1"/>
  <c r="S1382" i="1"/>
  <c r="H1381" i="1"/>
  <c r="K1381" i="1"/>
  <c r="L1381" i="1" s="1"/>
  <c r="M1381" i="1"/>
  <c r="S1381" i="1"/>
  <c r="H1380" i="1"/>
  <c r="K1380" i="1"/>
  <c r="L1380" i="1" s="1"/>
  <c r="M1380" i="1"/>
  <c r="S1380" i="1"/>
  <c r="H1379" i="1"/>
  <c r="K1379" i="1"/>
  <c r="L1379" i="1" s="1"/>
  <c r="M1379" i="1"/>
  <c r="S1379" i="1"/>
  <c r="H1378" i="1"/>
  <c r="K1378" i="1"/>
  <c r="L1378" i="1" s="1"/>
  <c r="M1378" i="1"/>
  <c r="S1378" i="1"/>
  <c r="H1377" i="1"/>
  <c r="K1377" i="1"/>
  <c r="L1377" i="1" s="1"/>
  <c r="M1377" i="1"/>
  <c r="S1377" i="1"/>
  <c r="H1376" i="1"/>
  <c r="K1376" i="1"/>
  <c r="L1376" i="1" s="1"/>
  <c r="M1376" i="1"/>
  <c r="S1376" i="1"/>
  <c r="H1375" i="1"/>
  <c r="K1375" i="1"/>
  <c r="L1375" i="1" s="1"/>
  <c r="M1375" i="1"/>
  <c r="S1375" i="1"/>
  <c r="H1374" i="1"/>
  <c r="K1374" i="1"/>
  <c r="L1374" i="1" s="1"/>
  <c r="M1374" i="1"/>
  <c r="S1374" i="1"/>
  <c r="H1373" i="1"/>
  <c r="K1373" i="1"/>
  <c r="L1373" i="1" s="1"/>
  <c r="M1373" i="1"/>
  <c r="S1373" i="1"/>
  <c r="H1372" i="1"/>
  <c r="K1372" i="1"/>
  <c r="L1372" i="1" s="1"/>
  <c r="M1372" i="1"/>
  <c r="S1372" i="1"/>
  <c r="H1371" i="1"/>
  <c r="K1371" i="1"/>
  <c r="L1371" i="1" s="1"/>
  <c r="M1371" i="1"/>
  <c r="S1371" i="1"/>
  <c r="H1370" i="1"/>
  <c r="K1370" i="1"/>
  <c r="L1370" i="1" s="1"/>
  <c r="M1370" i="1"/>
  <c r="S1370" i="1"/>
  <c r="H1369" i="1"/>
  <c r="K1369" i="1"/>
  <c r="L1369" i="1" s="1"/>
  <c r="M1369" i="1"/>
  <c r="S1369" i="1"/>
  <c r="H1368" i="1"/>
  <c r="K1368" i="1"/>
  <c r="L1368" i="1" s="1"/>
  <c r="M1368" i="1"/>
  <c r="S1368" i="1"/>
  <c r="H1367" i="1"/>
  <c r="K1367" i="1"/>
  <c r="L1367" i="1" s="1"/>
  <c r="M1367" i="1"/>
  <c r="S1367" i="1"/>
  <c r="H1366" i="1"/>
  <c r="K1366" i="1"/>
  <c r="L1366" i="1" s="1"/>
  <c r="M1366" i="1"/>
  <c r="S1366" i="1"/>
  <c r="H1365" i="1"/>
  <c r="K1365" i="1"/>
  <c r="L1365" i="1" s="1"/>
  <c r="M1365" i="1"/>
  <c r="S1365" i="1"/>
  <c r="H1364" i="1"/>
  <c r="K1364" i="1"/>
  <c r="L1364" i="1" s="1"/>
  <c r="M1364" i="1"/>
  <c r="S1364" i="1"/>
  <c r="H1358" i="1"/>
  <c r="K1358" i="1"/>
  <c r="L1358" i="1" s="1"/>
  <c r="M1358" i="1"/>
  <c r="S1358" i="1"/>
  <c r="H1363" i="1"/>
  <c r="K1363" i="1"/>
  <c r="L1363" i="1" s="1"/>
  <c r="M1363" i="1"/>
  <c r="S1363" i="1"/>
  <c r="H1362" i="1"/>
  <c r="K1362" i="1"/>
  <c r="L1362" i="1" s="1"/>
  <c r="M1362" i="1"/>
  <c r="S1362" i="1"/>
  <c r="H1361" i="1"/>
  <c r="K1361" i="1"/>
  <c r="L1361" i="1" s="1"/>
  <c r="M1361" i="1"/>
  <c r="S1361" i="1"/>
  <c r="H1360" i="1"/>
  <c r="K1360" i="1"/>
  <c r="L1360" i="1" s="1"/>
  <c r="M1360" i="1"/>
  <c r="S1360" i="1"/>
  <c r="H1359" i="1"/>
  <c r="K1359" i="1"/>
  <c r="L1359" i="1" s="1"/>
  <c r="M1359" i="1"/>
  <c r="S1359" i="1"/>
  <c r="H1357" i="1"/>
  <c r="K1357" i="1"/>
  <c r="L1357" i="1" s="1"/>
  <c r="M1357" i="1"/>
  <c r="S1357" i="1"/>
  <c r="H1356" i="1"/>
  <c r="K1356" i="1"/>
  <c r="L1356" i="1" s="1"/>
  <c r="M1356" i="1"/>
  <c r="S1356" i="1"/>
  <c r="H1355" i="1"/>
  <c r="K1355" i="1"/>
  <c r="L1355" i="1" s="1"/>
  <c r="M1355" i="1"/>
  <c r="S1355" i="1"/>
  <c r="H1354" i="1"/>
  <c r="K1354" i="1"/>
  <c r="L1354" i="1" s="1"/>
  <c r="M1354" i="1"/>
  <c r="S1354" i="1"/>
  <c r="H1353" i="1"/>
  <c r="K1353" i="1"/>
  <c r="L1353" i="1" s="1"/>
  <c r="M1353" i="1"/>
  <c r="S1353" i="1"/>
  <c r="H1352" i="1"/>
  <c r="K1352" i="1"/>
  <c r="L1352" i="1" s="1"/>
  <c r="M1352" i="1"/>
  <c r="S1352" i="1"/>
  <c r="H1351" i="1"/>
  <c r="K1351" i="1"/>
  <c r="L1351" i="1" s="1"/>
  <c r="M1351" i="1"/>
  <c r="S1351" i="1"/>
  <c r="H1350" i="1"/>
  <c r="K1350" i="1"/>
  <c r="L1350" i="1" s="1"/>
  <c r="M1350" i="1"/>
  <c r="S1350" i="1"/>
  <c r="H1349" i="1"/>
  <c r="K1349" i="1"/>
  <c r="L1349" i="1" s="1"/>
  <c r="M1349" i="1"/>
  <c r="S1349" i="1"/>
  <c r="H1348" i="1"/>
  <c r="K1348" i="1"/>
  <c r="L1348" i="1" s="1"/>
  <c r="M1348" i="1"/>
  <c r="S1348" i="1"/>
  <c r="H1347" i="1"/>
  <c r="K1347" i="1"/>
  <c r="L1347" i="1" s="1"/>
  <c r="M1347" i="1"/>
  <c r="S1347" i="1"/>
  <c r="F1455" i="3"/>
  <c r="I1455" i="3"/>
  <c r="J1455" i="3"/>
  <c r="F1454" i="3"/>
  <c r="I1454" i="3"/>
  <c r="J1454" i="3"/>
  <c r="K1454" i="3"/>
  <c r="F1453" i="3"/>
  <c r="I1453" i="3"/>
  <c r="J1453" i="3" s="1"/>
  <c r="K1453" i="3"/>
  <c r="H1346" i="1"/>
  <c r="K1346" i="1"/>
  <c r="L1346" i="1" s="1"/>
  <c r="M1346" i="1"/>
  <c r="S1346" i="1"/>
  <c r="H1345" i="1"/>
  <c r="K1345" i="1"/>
  <c r="L1345" i="1" s="1"/>
  <c r="M1345" i="1"/>
  <c r="S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59" i="3" l="1"/>
  <c r="L1458" i="3"/>
  <c r="L1457" i="3"/>
  <c r="AB1511" i="1"/>
  <c r="AA1511" i="1"/>
  <c r="W1511" i="1"/>
  <c r="AB1512" i="1"/>
  <c r="X1512" i="1"/>
  <c r="T1506" i="1"/>
  <c r="U1506" i="1" s="1"/>
  <c r="I1506" i="1" s="1"/>
  <c r="AA1510" i="1"/>
  <c r="W1510" i="1"/>
  <c r="X1510" i="1" s="1"/>
  <c r="X1511" i="1"/>
  <c r="T1508" i="1"/>
  <c r="W1508" i="1" s="1"/>
  <c r="X1508" i="1" s="1"/>
  <c r="T1502" i="1"/>
  <c r="U1502" i="1" s="1"/>
  <c r="I1502" i="1" s="1"/>
  <c r="AB1510" i="1"/>
  <c r="AA1509" i="1"/>
  <c r="T1507" i="1"/>
  <c r="U1507" i="1" s="1"/>
  <c r="I1507" i="1" s="1"/>
  <c r="W1509" i="1"/>
  <c r="X1509" i="1" s="1"/>
  <c r="AB1509" i="1"/>
  <c r="AA1508" i="1"/>
  <c r="T1503" i="1"/>
  <c r="U1503" i="1" s="1"/>
  <c r="I1503" i="1" s="1"/>
  <c r="T1505" i="1"/>
  <c r="U1505" i="1" s="1"/>
  <c r="I1505" i="1" s="1"/>
  <c r="T1504" i="1"/>
  <c r="U1504" i="1" s="1"/>
  <c r="I1504" i="1" s="1"/>
  <c r="AB1506" i="1"/>
  <c r="AB1508" i="1"/>
  <c r="AB1507" i="1"/>
  <c r="AA1506" i="1"/>
  <c r="W1506" i="1"/>
  <c r="X1506" i="1" s="1"/>
  <c r="W1502" i="1"/>
  <c r="X1502"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W1507" i="1" l="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<sst xmlns="http://schemas.openxmlformats.org/spreadsheetml/2006/main" count="13788" uniqueCount="3418">
  <si>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</si>
  <si>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</si>
  <si>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</si>
  <si>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</si>
  <si>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</si>
  <si>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</si>
  <si>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</si>
  <si>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</si>
  <si>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</si>
  <si>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</si>
  <si>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</si>
  <si>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</si>
  <si>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</si>
  <si>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</si>
  <si>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</si>
  <si>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</si>
  <si>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</si>
  <si>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</si>
  <si>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</si>
  <si>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</si>
  <si>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</si>
  <si>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</si>
  <si>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</si>
  <si>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</si>
  <si>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</si>
  <si>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</si>
  <si>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</si>
  <si>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</si>
  <si>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</si>
  <si>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</si>
  <si>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</si>
  <si>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</si>
  <si>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</si>
  <si>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</si>
  <si>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</si>
  <si>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</si>
  <si>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</si>
  <si>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</si>
  <si>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</si>
  <si>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</si>
  <si>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</si>
  <si>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</si>
  <si>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</si>
  <si>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</si>
  <si>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</si>
  <si>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</si>
  <si>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</si>
  <si>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</si>
  <si>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</si>
  <si>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</si>
  <si>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</si>
  <si>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</si>
  <si>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</si>
  <si>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</si>
  <si>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</si>
  <si>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</si>
  <si>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</si>
  <si>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</si>
  <si>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</si>
  <si>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</si>
  <si>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</si>
  <si>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</si>
  <si>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</si>
  <si>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</si>
  <si>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</si>
  <si>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</si>
  <si>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</si>
  <si>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</si>
  <si>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</si>
  <si>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</si>
  <si>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</si>
  <si>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</si>
  <si>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</si>
  <si>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</si>
  <si>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</si>
  <si>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</si>
  <si>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</si>
  <si>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</si>
  <si>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</si>
  <si>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</si>
  <si>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</si>
  <si>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</si>
  <si>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</si>
  <si>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</si>
  <si>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</si>
  <si>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</si>
  <si>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</si>
  <si>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</si>
  <si>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</si>
  <si>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</si>
  <si>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</si>
  <si>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</si>
  <si>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</si>
  <si>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</si>
  <si>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</si>
  <si>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</si>
  <si>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</si>
  <si>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</si>
  <si>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</si>
  <si>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</si>
  <si>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</si>
  <si>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</si>
  <si>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</si>
  <si>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</si>
  <si>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</si>
  <si>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</si>
  <si>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</si>
  <si>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</si>
  <si>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</si>
  <si>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</si>
  <si>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</si>
  <si>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</si>
  <si>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</si>
  <si>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</si>
  <si>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</si>
  <si>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</si>
  <si>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</si>
  <si>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</si>
  <si>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</si>
  <si>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</si>
  <si>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</si>
  <si>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</si>
  <si>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</si>
  <si>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</si>
  <si>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</si>
  <si>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</si>
  <si>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</si>
  <si>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</si>
  <si>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</si>
  <si>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</si>
  <si>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</si>
  <si>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</si>
  <si>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</si>
  <si>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</si>
  <si>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</si>
  <si>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</si>
  <si>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</si>
  <si>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</si>
  <si>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</si>
  <si>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</si>
  <si>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</si>
  <si>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</si>
  <si>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</si>
  <si>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</si>
  <si>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</si>
  <si>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</si>
  <si>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</si>
  <si>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</si>
  <si>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</si>
  <si>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</si>
  <si>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</si>
  <si>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</si>
  <si>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</si>
  <si>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</si>
  <si>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</si>
  <si>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</si>
  <si>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</si>
  <si>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</si>
  <si>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</si>
  <si>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</si>
  <si>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</si>
  <si>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</si>
  <si>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</si>
  <si>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</si>
  <si>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</si>
  <si>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</si>
  <si>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</si>
  <si>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</si>
  <si>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</si>
  <si>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</si>
  <si>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</si>
  <si>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</si>
  <si>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</si>
  <si>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</si>
  <si>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</si>
  <si>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</si>
  <si>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</si>
  <si>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</si>
  <si>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</si>
  <si>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</si>
  <si>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</si>
  <si>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</si>
  <si>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</si>
  <si>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</si>
  <si>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</si>
  <si>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</si>
  <si>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</si>
  <si>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</si>
  <si>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</si>
  <si>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</si>
  <si>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</si>
  <si>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</si>
  <si>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</si>
  <si>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</si>
  <si>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</si>
  <si>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</si>
  <si>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</si>
  <si>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</si>
  <si>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</si>
  <si>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</si>
  <si>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</si>
  <si>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</si>
  <si>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</si>
  <si>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</si>
  <si>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</si>
  <si>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</si>
  <si>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</si>
  <si>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</si>
  <si>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</si>
  <si>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</si>
  <si>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</si>
  <si>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</si>
  <si>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</si>
  <si>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</si>
  <si>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</si>
  <si>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</si>
  <si>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</si>
  <si>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</si>
  <si>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</si>
  <si>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</si>
  <si>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</si>
  <si>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</si>
  <si>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</si>
  <si>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</si>
  <si>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</si>
  <si>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</si>
  <si>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</si>
  <si>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</si>
  <si>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</si>
  <si>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</si>
  <si>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</si>
  <si>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</si>
  <si>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</si>
  <si>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</si>
  <si>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</si>
  <si>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</si>
  <si>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</si>
  <si>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</si>
  <si>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</si>
  <si>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</si>
  <si>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</si>
  <si>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</si>
  <si>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</si>
  <si>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</si>
  <si>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</si>
  <si>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</si>
  <si>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</si>
  <si>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</si>
  <si>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</si>
  <si>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</si>
  <si>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</si>
  <si>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</si>
  <si>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</si>
  <si>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</si>
  <si>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</si>
  <si>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</si>
  <si>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</si>
  <si>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</si>
  <si>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</si>
  <si>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</si>
  <si>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</si>
  <si>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</si>
  <si>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</si>
  <si>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</si>
  <si>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</si>
  <si>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</si>
  <si>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</si>
  <si>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</si>
  <si>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</si>
  <si>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</si>
  <si>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</si>
  <si>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</si>
  <si>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</si>
  <si>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</si>
  <si>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</si>
  <si>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</si>
  <si>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</si>
  <si>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</si>
  <si>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</si>
  <si>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</si>
  <si>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</si>
  <si>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</si>
  <si>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</si>
  <si>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</si>
  <si>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</si>
  <si>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</si>
  <si>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</si>
  <si>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</si>
  <si>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</si>
  <si>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</si>
  <si>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</si>
  <si>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</si>
  <si>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</si>
  <si>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</si>
  <si>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</si>
  <si>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</si>
  <si>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</si>
  <si>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</si>
  <si>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</si>
  <si>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</si>
  <si>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</si>
  <si>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</si>
  <si>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</si>
  <si>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</si>
  <si>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</si>
  <si>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</si>
  <si>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</si>
  <si>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</si>
  <si>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</si>
  <si>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</si>
  <si>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</si>
  <si>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</si>
  <si>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</si>
  <si>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</si>
  <si>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</si>
  <si>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</si>
  <si>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</si>
  <si>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</si>
  <si>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</si>
  <si>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</si>
  <si>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</si>
  <si>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</si>
  <si>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</si>
  <si>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</si>
  <si>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</si>
  <si>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</si>
  <si>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</si>
  <si>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</si>
  <si>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</si>
  <si>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</si>
  <si>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</si>
  <si>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</si>
  <si>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</si>
  <si>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</si>
  <si>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</si>
  <si>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</si>
  <si>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</si>
  <si>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</si>
  <si>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</si>
  <si>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</si>
  <si>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</si>
  <si>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</si>
  <si>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</si>
  <si>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</si>
  <si>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</si>
  <si>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</si>
  <si>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</si>
  <si>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</si>
  <si>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</si>
  <si>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</si>
  <si>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</si>
  <si>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</si>
  <si>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</si>
  <si>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</si>
  <si>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</si>
  <si>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</si>
  <si>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</si>
  <si>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</si>
  <si>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</si>
  <si>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</si>
  <si>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</si>
  <si>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</si>
  <si>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</si>
  <si>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</si>
  <si>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</si>
  <si>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</si>
  <si>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</si>
  <si>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</si>
  <si>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</si>
  <si>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</si>
  <si>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</si>
  <si>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</si>
  <si>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</si>
  <si>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</si>
  <si>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</si>
  <si>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</si>
  <si>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</si>
  <si>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</si>
  <si>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</si>
  <si>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</si>
  <si>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</si>
  <si>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</si>
  <si>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</si>
  <si>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</si>
  <si>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</si>
  <si>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</si>
  <si>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</si>
  <si>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</si>
  <si>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</si>
  <si>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</si>
  <si>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</si>
  <si>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</si>
  <si>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</si>
  <si>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</si>
  <si>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</si>
  <si>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</si>
  <si>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</si>
  <si>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</si>
  <si>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</si>
  <si>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</si>
  <si>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</si>
  <si>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</si>
  <si>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</si>
  <si>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</si>
  <si>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</si>
  <si>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</si>
  <si>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</si>
  <si>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</si>
  <si>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</si>
  <si>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</si>
  <si>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</si>
  <si>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</si>
  <si>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</si>
  <si>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</si>
  <si>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</si>
  <si>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</si>
  <si>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</si>
  <si>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</si>
  <si>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</si>
  <si>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</si>
  <si>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</si>
  <si>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</si>
  <si>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</si>
  <si>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</si>
  <si>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</si>
  <si>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</si>
  <si>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</si>
  <si>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</si>
  <si>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</si>
  <si>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</si>
  <si>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</si>
  <si>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</si>
  <si>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</si>
  <si>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</si>
  <si>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</si>
  <si>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</si>
  <si>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</si>
  <si>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</si>
  <si>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</si>
  <si>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</si>
  <si>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</si>
  <si>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</si>
  <si>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</si>
  <si>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</si>
  <si>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</si>
  <si>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</si>
  <si>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</si>
  <si>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</si>
  <si>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</si>
  <si>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</si>
  <si>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</si>
  <si>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</si>
  <si>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</si>
  <si>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</si>
  <si>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</si>
  <si>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</si>
  <si>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</si>
  <si>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</si>
  <si>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</si>
  <si>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</si>
  <si>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</si>
  <si>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</si>
  <si>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</si>
  <si>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</si>
  <si>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</si>
  <si>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</si>
  <si>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</si>
  <si>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</si>
  <si>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</si>
  <si>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</si>
  <si>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</si>
  <si>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</si>
  <si>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</si>
  <si>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</si>
  <si>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</si>
  <si>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</si>
  <si>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</si>
  <si>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</si>
  <si>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</si>
  <si>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</si>
  <si>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</si>
  <si>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</si>
  <si>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</si>
  <si>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</si>
  <si>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</si>
  <si>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</si>
  <si>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</si>
  <si>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</si>
  <si>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</si>
  <si>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</si>
  <si>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</si>
  <si>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</si>
  <si>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</si>
  <si>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</si>
  <si>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</si>
  <si>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</si>
  <si>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</si>
  <si>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</si>
  <si>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</si>
  <si>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</si>
  <si>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</si>
  <si>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</si>
  <si>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</si>
  <si>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</si>
  <si>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</si>
  <si>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</si>
  <si>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</si>
  <si>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</si>
  <si>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</si>
  <si>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</si>
  <si>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</si>
  <si>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</si>
  <si>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</si>
  <si>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</si>
  <si>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</si>
  <si>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</si>
  <si>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</si>
  <si>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</si>
  <si>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</si>
  <si>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</si>
  <si>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</si>
  <si>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</si>
  <si>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</si>
  <si>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</si>
  <si>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</si>
  <si>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</si>
  <si>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</si>
  <si>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</si>
  <si>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</si>
  <si>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</si>
  <si>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</si>
  <si>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</si>
  <si>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</si>
  <si>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</si>
  <si>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</si>
  <si>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</si>
  <si>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</si>
  <si>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</si>
  <si>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</si>
  <si>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</si>
  <si>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</si>
  <si>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</si>
  <si>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</si>
  <si>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</si>
  <si>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</si>
  <si>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</si>
  <si>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</si>
  <si>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</si>
  <si>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</si>
  <si>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</si>
  <si>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</si>
  <si>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</si>
  <si>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</si>
  <si>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</si>
  <si>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</si>
  <si>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</si>
  <si>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</si>
  <si>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</si>
  <si>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</si>
  <si>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</si>
  <si>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</si>
  <si>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</si>
  <si>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</si>
  <si>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</si>
  <si>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</si>
  <si>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</si>
  <si>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</si>
  <si>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</si>
  <si>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</si>
  <si>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</si>
  <si>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</si>
  <si>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</si>
  <si>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</si>
  <si>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</si>
  <si>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</si>
  <si>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</si>
  <si>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</si>
  <si>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</si>
  <si>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</si>
  <si>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</si>
  <si>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</si>
  <si>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</si>
  <si>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</si>
  <si>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</si>
  <si>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</si>
  <si>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</si>
  <si>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</si>
  <si>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</si>
  <si>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</si>
  <si>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</si>
  <si>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</si>
  <si>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</si>
  <si>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</si>
  <si>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</si>
  <si>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</si>
  <si>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</si>
  <si>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</si>
  <si>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</si>
  <si>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</si>
  <si>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</si>
  <si>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</si>
  <si>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</si>
  <si>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</si>
  <si>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</si>
  <si>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</si>
  <si>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</si>
  <si>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</si>
  <si>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</si>
  <si>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</si>
  <si>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</si>
  <si>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</si>
  <si>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</si>
  <si>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</si>
  <si>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</si>
  <si>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</si>
  <si>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</si>
  <si>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</si>
  <si>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</si>
  <si>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</si>
  <si>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</si>
  <si>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</si>
  <si>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</si>
  <si>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</si>
  <si>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</si>
  <si>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</si>
  <si>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</si>
  <si>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</si>
  <si>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</si>
  <si>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</si>
  <si>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</si>
  <si>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</si>
  <si>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</si>
  <si>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</si>
  <si>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</si>
  <si>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</si>
  <si>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</si>
  <si>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</si>
  <si>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</si>
  <si>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</si>
  <si>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</si>
  <si>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</si>
  <si>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</si>
  <si>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</si>
  <si>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</si>
  <si>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</si>
  <si>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</si>
  <si>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</si>
  <si>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</si>
  <si>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</si>
  <si>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</si>
  <si>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</si>
  <si>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</si>
  <si>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</si>
  <si>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</si>
  <si>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</si>
  <si>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</si>
  <si>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</si>
  <si>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</si>
  <si>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</si>
  <si>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</si>
  <si>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</si>
  <si>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</si>
  <si>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</si>
  <si>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</si>
  <si>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</si>
  <si>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</si>
  <si>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</si>
  <si>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</si>
  <si>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</si>
  <si>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</si>
  <si>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</si>
  <si>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</si>
  <si>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</si>
  <si>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</si>
  <si>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</si>
  <si>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</si>
  <si>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</si>
  <si>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</si>
  <si>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</si>
  <si>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</si>
  <si>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</si>
  <si>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</si>
  <si>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</si>
  <si>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</si>
  <si>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</si>
  <si>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</si>
  <si>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</si>
  <si>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</si>
  <si>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</si>
  <si>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</si>
  <si>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</si>
  <si>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</si>
  <si>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</si>
  <si>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</si>
  <si>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</si>
  <si>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</si>
  <si>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</si>
  <si>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</si>
  <si>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</si>
  <si>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</si>
  <si>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</si>
  <si>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</si>
  <si>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</si>
  <si>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</si>
  <si>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</si>
  <si>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</si>
  <si>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</si>
  <si>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</si>
  <si>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</si>
  <si>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</si>
  <si>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</si>
  <si>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</si>
  <si>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</si>
  <si>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</si>
  <si>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</si>
  <si>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</si>
  <si>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</si>
  <si>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</si>
  <si>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</si>
  <si>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</si>
  <si>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</si>
  <si>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</si>
  <si>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</si>
  <si>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</si>
  <si>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</si>
  <si>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</si>
  <si>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</si>
  <si>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</si>
  <si>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</si>
  <si>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</si>
  <si>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</si>
  <si>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</si>
  <si>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</si>
  <si>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</si>
  <si>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</si>
  <si>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</si>
  <si>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</si>
  <si>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</si>
  <si>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</si>
  <si>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</si>
  <si>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</si>
  <si>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</si>
  <si>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</si>
  <si>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</si>
  <si>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</si>
  <si>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</si>
  <si>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</si>
  <si>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</si>
  <si>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</si>
  <si>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</si>
  <si>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</si>
  <si>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</si>
  <si>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</si>
  <si>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</si>
  <si>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</si>
  <si>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</si>
  <si>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</si>
  <si>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</si>
  <si>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</si>
  <si>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</si>
  <si>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</si>
  <si>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</si>
  <si>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</si>
  <si>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</si>
  <si>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</si>
  <si>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</si>
  <si>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</si>
  <si>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</si>
  <si>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</si>
  <si>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</si>
  <si>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</si>
  <si>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</si>
  <si>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</si>
  <si>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</si>
  <si>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</si>
  <si>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</si>
  <si>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</si>
  <si>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</si>
  <si>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</si>
  <si>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</si>
  <si>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</si>
  <si>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</si>
  <si>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</si>
  <si>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</si>
  <si>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</si>
  <si>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</si>
  <si>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</si>
  <si>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</si>
  <si>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</si>
  <si>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</si>
  <si>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</si>
  <si>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</si>
  <si>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</si>
  <si>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</si>
  <si>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</si>
  <si>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</si>
  <si>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</si>
  <si>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</si>
  <si>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</si>
  <si>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</si>
  <si>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</si>
  <si>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</si>
  <si>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</si>
  <si>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</si>
  <si>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</si>
  <si>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</si>
  <si>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</si>
  <si>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</si>
  <si>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</si>
  <si>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</si>
  <si>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</si>
  <si>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</si>
  <si>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</si>
  <si>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</si>
  <si>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</si>
  <si>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</si>
  <si>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</si>
  <si>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</si>
  <si>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</si>
  <si>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</si>
  <si>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</si>
  <si>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</si>
  <si>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</si>
  <si>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</si>
  <si>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</si>
  <si>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</si>
  <si>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</si>
  <si>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</si>
  <si>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</si>
  <si>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</si>
  <si>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</si>
  <si>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</si>
  <si>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</si>
  <si>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</si>
  <si>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</si>
  <si>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</si>
  <si>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</si>
  <si>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</si>
  <si>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</si>
  <si>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</si>
  <si>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</si>
  <si>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</si>
  <si>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</si>
  <si>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</si>
  <si>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</si>
  <si>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</si>
  <si>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</si>
  <si>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</si>
  <si>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</si>
  <si>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</si>
  <si>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</si>
  <si>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</si>
  <si>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</si>
  <si>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</si>
  <si>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</si>
  <si>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</si>
  <si>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</si>
  <si>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</si>
  <si>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</si>
  <si>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</si>
  <si>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</si>
  <si>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</si>
  <si>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</si>
  <si>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</si>
  <si>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</si>
  <si>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</si>
  <si>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</si>
  <si>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</si>
  <si>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</si>
  <si>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</si>
  <si>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</si>
  <si>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</si>
  <si>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</si>
  <si>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</si>
  <si>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</si>
  <si>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</si>
  <si>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</si>
  <si>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</si>
  <si>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</si>
  <si>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</si>
  <si>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</si>
  <si>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</si>
  <si>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</si>
  <si>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</si>
  <si>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</si>
  <si>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</si>
  <si>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</si>
  <si>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</si>
  <si>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</si>
  <si>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</si>
  <si>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</si>
  <si>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</si>
  <si>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</si>
  <si>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</si>
  <si>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</si>
  <si>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</si>
  <si>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</si>
  <si>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</si>
  <si>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</si>
  <si>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</si>
  <si>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</si>
  <si>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</si>
  <si>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</si>
  <si>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</si>
  <si>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</si>
  <si>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</si>
  <si>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</si>
  <si>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</si>
  <si>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</si>
  <si>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</si>
  <si>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</si>
  <si>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</si>
  <si>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</si>
  <si>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</si>
  <si>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</si>
  <si>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</si>
  <si>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</si>
  <si>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</si>
  <si>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</si>
  <si>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</si>
  <si>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</si>
  <si>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</si>
  <si>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</si>
  <si>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</si>
  <si>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</si>
  <si>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</si>
  <si>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</si>
  <si>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</si>
  <si>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</si>
  <si>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</si>
  <si>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</si>
  <si>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</si>
  <si>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</si>
  <si>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</si>
  <si>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</si>
  <si>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</si>
  <si>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</si>
  <si>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</si>
  <si>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</si>
  <si>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</si>
  <si>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</si>
  <si>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</si>
  <si>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</si>
  <si>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</si>
  <si>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</si>
  <si>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</si>
  <si>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</si>
  <si>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</si>
  <si>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</si>
  <si>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</si>
  <si>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</si>
  <si>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</si>
  <si>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</si>
  <si>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</si>
  <si>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</si>
  <si>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</si>
  <si>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</si>
  <si>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</si>
  <si>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</si>
  <si>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</si>
  <si>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</si>
  <si>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</si>
  <si>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</si>
  <si>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</si>
  <si>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</si>
  <si>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</si>
  <si>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</si>
  <si>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</si>
  <si>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</si>
  <si>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</si>
  <si>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</si>
  <si>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</si>
  <si>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</si>
  <si>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</si>
  <si>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</si>
  <si>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</si>
  <si>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</si>
  <si>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</si>
  <si>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</si>
  <si>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</si>
  <si>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</si>
  <si>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</si>
  <si>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</si>
  <si>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</si>
  <si>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</si>
  <si>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</si>
  <si>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</si>
  <si>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</si>
  <si>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</si>
  <si>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</si>
  <si>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</si>
  <si>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</si>
  <si>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</si>
  <si>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</si>
  <si>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</si>
  <si>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</si>
  <si>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</si>
  <si>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</si>
  <si>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</si>
  <si>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</si>
  <si>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</si>
  <si>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</si>
  <si>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</si>
  <si>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</si>
  <si>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</si>
  <si>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</si>
  <si>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</si>
  <si>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</si>
  <si>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</si>
  <si>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</si>
  <si>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</si>
  <si>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</si>
  <si>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</si>
  <si>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</si>
  <si>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</si>
  <si>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</si>
  <si>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</si>
  <si>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</si>
  <si>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</si>
  <si>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</si>
  <si>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</si>
  <si>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</si>
  <si>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</si>
  <si>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</si>
  <si>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</si>
  <si>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</si>
  <si>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</si>
  <si>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</si>
  <si>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</si>
  <si>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</si>
  <si>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</si>
  <si>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</si>
  <si>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</si>
  <si>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</si>
  <si>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</si>
  <si>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</si>
  <si>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</si>
  <si>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</si>
  <si>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</si>
  <si>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</si>
  <si>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</si>
  <si>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</si>
  <si>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</si>
  <si>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</si>
  <si>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</si>
  <si>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</si>
  <si>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</si>
  <si>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</si>
  <si>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</si>
  <si>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</si>
  <si>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</si>
  <si>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</si>
  <si>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</si>
  <si>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</si>
  <si>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</si>
  <si>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</si>
  <si>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</si>
  <si>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</si>
  <si>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</si>
  <si>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</si>
  <si>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</si>
  <si>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</si>
  <si>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</si>
  <si>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</si>
  <si>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</si>
  <si>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</si>
  <si>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</si>
  <si>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</si>
  <si>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</si>
  <si>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</si>
  <si>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</si>
  <si>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</si>
  <si>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</si>
  <si>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</si>
  <si>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</si>
  <si>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</si>
  <si>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</si>
  <si>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</si>
  <si>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</si>
  <si>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</si>
  <si>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</si>
  <si>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</si>
  <si>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</si>
  <si>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</si>
  <si>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</si>
  <si>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</si>
  <si>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</si>
  <si>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</si>
  <si>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</si>
  <si>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</si>
  <si>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</si>
  <si>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</si>
  <si>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</si>
  <si>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</si>
  <si>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</si>
  <si>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</si>
  <si>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</si>
  <si>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</si>
  <si>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</si>
  <si>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</si>
  <si>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</si>
  <si>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</si>
  <si>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</si>
  <si>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</si>
  <si>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</si>
  <si>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</si>
  <si>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</si>
  <si>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</si>
  <si>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</si>
  <si>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</si>
  <si>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</si>
  <si>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</si>
  <si>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</si>
  <si>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</si>
  <si>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</si>
  <si>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</si>
  <si>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</si>
  <si>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</si>
  <si>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</si>
  <si>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</si>
  <si>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</si>
  <si>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</si>
  <si>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</si>
  <si>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</si>
  <si>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</si>
  <si>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</si>
  <si>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</si>
  <si>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</si>
  <si>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</si>
  <si>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</si>
  <si>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</si>
  <si>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</si>
  <si>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</si>
  <si>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</si>
  <si>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</si>
  <si>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</si>
  <si>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</si>
  <si>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</si>
  <si>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</si>
  <si>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</si>
  <si>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</si>
  <si>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</si>
  <si>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</si>
  <si>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</si>
  <si>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</si>
  <si>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</si>
  <si>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</si>
  <si>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</si>
  <si>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</si>
  <si>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</si>
  <si>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</si>
  <si>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</si>
  <si>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</si>
  <si>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</si>
  <si>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</si>
  <si>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</si>
  <si>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</si>
  <si>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</si>
  <si>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</si>
  <si>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</si>
  <si>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</si>
  <si>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</si>
  <si>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</si>
  <si>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</si>
  <si>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</si>
  <si>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</si>
  <si>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</si>
  <si>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</si>
  <si>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</si>
  <si>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</si>
  <si>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</si>
  <si>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</si>
  <si>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</si>
  <si>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</si>
  <si>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</si>
  <si>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</si>
  <si>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</si>
  <si>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</si>
  <si>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</si>
  <si>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</si>
  <si>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</si>
  <si>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</si>
  <si>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</si>
  <si>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</si>
  <si>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</si>
  <si>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</si>
  <si>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</si>
  <si>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</si>
  <si>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</si>
  <si>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</si>
  <si>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</si>
  <si>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</si>
  <si>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</si>
  <si>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</si>
  <si>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</si>
  <si>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</si>
  <si>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</si>
  <si>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</si>
  <si>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</si>
  <si>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</si>
  <si>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</si>
  <si>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</si>
  <si>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</si>
  <si>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</si>
  <si>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</si>
  <si>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</si>
  <si>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</si>
  <si>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</si>
  <si>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</si>
  <si>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</si>
  <si>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</si>
  <si>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</si>
  <si>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</si>
  <si>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</si>
  <si>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</si>
  <si>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</si>
  <si>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</si>
  <si>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</si>
  <si>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</si>
  <si>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</si>
  <si>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</si>
  <si>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</si>
  <si>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</si>
  <si>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</si>
  <si>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</si>
  <si>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</si>
  <si>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</si>
  <si>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</si>
  <si>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</si>
  <si>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</si>
  <si>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</si>
  <si>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</si>
  <si>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</si>
  <si>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</si>
  <si>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</si>
  <si>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</si>
  <si>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</si>
  <si>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</si>
  <si>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</si>
  <si>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</si>
  <si>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</si>
  <si>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</si>
  <si>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</si>
  <si>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</si>
  <si>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</si>
  <si>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</si>
  <si>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</si>
  <si>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</si>
  <si>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</si>
  <si>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</si>
  <si>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</si>
  <si>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</si>
  <si>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</si>
  <si>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</si>
  <si>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</si>
  <si>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</si>
  <si>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</si>
  <si>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</si>
  <si>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</si>
  <si>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</si>
  <si>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</si>
  <si>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</si>
  <si>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</si>
  <si>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</si>
  <si>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</si>
  <si>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</si>
  <si>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</si>
  <si>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</si>
  <si>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</si>
  <si>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</si>
  <si>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</si>
  <si>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</si>
  <si>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</si>
  <si>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</si>
  <si>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</si>
  <si>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</si>
  <si>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</si>
  <si>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</si>
  <si>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</si>
  <si>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</si>
  <si>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</si>
  <si>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</si>
  <si>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</si>
  <si>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</si>
  <si>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</si>
  <si>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</si>
  <si>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</si>
  <si>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</si>
  <si>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</si>
  <si>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</si>
  <si>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</si>
  <si>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</si>
  <si>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</si>
  <si>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</si>
  <si>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</si>
  <si>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</si>
  <si>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</si>
  <si>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</si>
  <si>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</si>
  <si>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</si>
  <si>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</si>
  <si>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</si>
  <si>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</si>
  <si>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</si>
  <si>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</si>
  <si>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</si>
  <si>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</si>
  <si>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</si>
  <si>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</si>
  <si>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</si>
  <si>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</si>
  <si>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</si>
  <si>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</si>
  <si>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</si>
  <si>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</si>
  <si>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</si>
  <si>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</si>
  <si>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</si>
  <si>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</si>
  <si>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</si>
  <si>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</si>
  <si>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</si>
  <si>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</si>
  <si>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</si>
  <si>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</si>
  <si>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</si>
  <si>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</si>
  <si>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</si>
  <si>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</si>
  <si>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</si>
  <si>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</si>
  <si>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</si>
  <si>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</si>
  <si>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</si>
  <si>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</si>
  <si>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</si>
  <si>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</si>
  <si>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</si>
  <si>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</si>
  <si>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</si>
  <si>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</si>
  <si>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</si>
  <si>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</si>
  <si>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</si>
  <si>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</si>
  <si>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</si>
  <si>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</si>
  <si>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</si>
  <si>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</si>
  <si>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</si>
  <si>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</si>
  <si>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</si>
  <si>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</si>
  <si>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</si>
  <si>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</si>
  <si>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</si>
  <si>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</si>
  <si>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</si>
  <si>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</si>
  <si>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</si>
  <si>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</si>
  <si>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</si>
  <si>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</si>
  <si>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</si>
  <si>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</si>
  <si>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</si>
  <si>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</si>
  <si>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</si>
  <si>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</si>
  <si>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</si>
  <si>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</si>
  <si>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</si>
  <si>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</si>
  <si>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</si>
  <si>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</si>
  <si>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</si>
  <si>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</si>
  <si>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</si>
  <si>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</si>
  <si>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</si>
  <si>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</si>
  <si>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</si>
  <si>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</si>
  <si>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</si>
  <si>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</si>
  <si>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</si>
  <si>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</si>
  <si>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</si>
  <si>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</si>
  <si>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</si>
  <si>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</si>
  <si>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</si>
  <si>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</si>
  <si>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</si>
  <si>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</si>
  <si>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</si>
  <si>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</si>
  <si>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</si>
  <si>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</si>
  <si>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</si>
  <si>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</si>
  <si>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</si>
  <si>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</si>
  <si>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</si>
  <si>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</si>
  <si>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</si>
  <si>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</si>
  <si>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</si>
  <si>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</si>
  <si>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</si>
  <si>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</si>
  <si>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</si>
  <si>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</si>
  <si>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</si>
  <si>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</si>
  <si>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</si>
  <si>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</si>
  <si>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</si>
  <si>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</si>
  <si>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</si>
  <si>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</si>
  <si>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</si>
  <si>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</si>
  <si>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</si>
  <si>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</si>
  <si>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</si>
  <si>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</si>
  <si>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</si>
  <si>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</si>
  <si>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</si>
  <si>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</si>
  <si>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</si>
  <si>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</si>
  <si>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</si>
  <si>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</si>
  <si>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</si>
  <si>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</si>
  <si>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</si>
  <si>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</si>
  <si>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</si>
  <si>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</si>
  <si>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</si>
  <si>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</si>
  <si>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</si>
  <si>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</si>
  <si>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</si>
  <si>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</si>
  <si>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</si>
  <si>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</si>
  <si>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</si>
  <si>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</si>
  <si>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</si>
  <si>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</si>
  <si>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</si>
  <si>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</si>
  <si>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</si>
  <si>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</si>
  <si>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</si>
  <si>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</si>
  <si>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</si>
  <si>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</si>
  <si>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</si>
  <si>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</si>
  <si>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</si>
  <si>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</si>
  <si>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</si>
  <si>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</si>
  <si>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</si>
  <si>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</si>
  <si>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</si>
  <si>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</si>
  <si>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</si>
  <si>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</si>
  <si>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</si>
  <si>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</si>
  <si>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</si>
  <si>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</si>
  <si>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</si>
  <si>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</si>
  <si>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</si>
  <si>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</si>
  <si>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</si>
  <si>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</si>
  <si>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</si>
  <si>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</si>
  <si>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</si>
  <si>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</si>
  <si>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</si>
  <si>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</si>
  <si>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</si>
  <si>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</si>
  <si>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</si>
  <si>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</si>
  <si>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</si>
  <si>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</si>
  <si>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</si>
  <si>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</si>
  <si>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</si>
  <si>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</si>
  <si>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</si>
  <si>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</si>
  <si>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</si>
  <si>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</si>
  <si>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</si>
  <si>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</si>
  <si>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</si>
  <si>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</si>
  <si>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</si>
  <si>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</si>
  <si>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</si>
  <si>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</si>
  <si>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</si>
  <si>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</si>
  <si>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</si>
  <si>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</si>
  <si>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</si>
  <si>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</si>
  <si>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</si>
  <si>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</si>
  <si>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</si>
  <si>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</si>
  <si>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</si>
  <si>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</si>
  <si>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</si>
  <si>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</si>
  <si>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</si>
  <si>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</si>
  <si>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</si>
  <si>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</si>
  <si>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</si>
  <si>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</si>
  <si>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</si>
  <si>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</si>
  <si>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</si>
  <si>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</si>
  <si>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</si>
  <si>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</si>
  <si>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</si>
  <si>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</si>
  <si>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</si>
  <si>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</si>
  <si>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</si>
  <si>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</si>
  <si>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</si>
  <si>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</si>
  <si>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</si>
  <si>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</si>
  <si>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</si>
  <si>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</si>
  <si>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</si>
  <si>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</si>
  <si>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</si>
  <si>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</si>
  <si>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</si>
  <si>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</si>
  <si>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</si>
  <si>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</si>
  <si>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</si>
  <si>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</si>
  <si>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</si>
  <si>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</si>
  <si>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</si>
  <si>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</si>
  <si>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</si>
  <si>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</si>
  <si>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</si>
  <si>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</si>
  <si>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</si>
  <si>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</si>
  <si>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</si>
  <si>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</si>
  <si>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</si>
  <si>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</si>
  <si>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</si>
  <si>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</si>
  <si>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</si>
  <si>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</si>
  <si>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</si>
  <si>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</si>
  <si>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</si>
  <si>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</si>
  <si>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</si>
  <si>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</si>
  <si>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</si>
  <si>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</si>
  <si>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</si>
  <si>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</si>
  <si>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</si>
  <si>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</si>
  <si>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</si>
  <si>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</si>
  <si>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</si>
  <si>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</si>
  <si>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</si>
  <si>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</si>
  <si>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</si>
  <si>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</si>
  <si>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</si>
  <si>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</si>
  <si>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</si>
  <si>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</si>
  <si>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</si>
  <si>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</si>
  <si>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</si>
  <si>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</si>
  <si>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</si>
  <si>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</si>
  <si>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</si>
  <si>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</si>
  <si>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</si>
  <si>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</si>
  <si>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</si>
  <si>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</si>
  <si>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</si>
  <si>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</si>
  <si>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</si>
  <si>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</si>
  <si>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</si>
  <si>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</si>
  <si>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</si>
  <si>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</si>
  <si>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</si>
  <si>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</si>
  <si>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</si>
  <si>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</si>
  <si>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</si>
  <si>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</si>
  <si>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</si>
  <si>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</si>
  <si>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</si>
  <si>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</si>
  <si>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</si>
  <si>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</si>
  <si>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</si>
  <si>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</si>
  <si>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</si>
  <si>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</si>
  <si>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</si>
  <si>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</si>
  <si>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</si>
  <si>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</si>
  <si>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</si>
  <si>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</si>
  <si>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</si>
  <si>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</si>
  <si>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</si>
  <si>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</si>
  <si>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</si>
  <si>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</si>
  <si>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</si>
  <si>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</si>
  <si>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</si>
  <si>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</si>
  <si>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</si>
  <si>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</si>
  <si>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</si>
  <si>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</si>
  <si>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</si>
  <si>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</si>
  <si>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</si>
  <si>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</si>
  <si>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</si>
  <si>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</si>
  <si>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</si>
  <si>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</si>
  <si>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</si>
  <si>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</si>
  <si>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</si>
  <si>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</si>
  <si>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</si>
  <si>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</si>
  <si>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</si>
  <si>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</si>
  <si>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</si>
  <si>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</si>
  <si>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</si>
  <si>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</si>
  <si>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</si>
  <si>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</si>
  <si>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</si>
  <si>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</si>
  <si>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</si>
  <si>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</si>
  <si>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</si>
  <si>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</si>
  <si>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</si>
  <si>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</si>
  <si>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</si>
  <si>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</si>
  <si>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</si>
  <si>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</si>
  <si>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</si>
  <si>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</si>
  <si>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</si>
  <si>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</si>
  <si>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</si>
  <si>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</si>
  <si>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</si>
  <si>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</si>
  <si>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</si>
  <si>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</si>
  <si>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</si>
  <si>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</si>
  <si>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</si>
  <si>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</si>
  <si>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</si>
  <si>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</si>
  <si>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</si>
  <si>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</si>
  <si>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</si>
  <si>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</si>
  <si>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</si>
  <si>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</si>
  <si>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</si>
  <si>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</si>
  <si>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</si>
  <si>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</si>
  <si>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</si>
  <si>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</si>
  <si>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</si>
  <si>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</si>
  <si>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</si>
  <si>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</si>
  <si>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</si>
  <si>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</si>
  <si>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</si>
  <si>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</si>
  <si>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</si>
  <si>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</si>
  <si>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</si>
  <si>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</si>
  <si>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</si>
  <si>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</si>
  <si>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</si>
  <si>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</si>
  <si>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</si>
  <si>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</si>
  <si>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</si>
  <si>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</si>
  <si>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</si>
  <si>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</si>
  <si>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</si>
  <si>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</si>
  <si>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</si>
  <si>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</si>
  <si>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</si>
  <si>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</si>
  <si>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</si>
  <si>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</si>
  <si>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</si>
  <si>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</si>
  <si>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</si>
  <si>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</si>
  <si>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</si>
  <si>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</si>
  <si>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</si>
  <si>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</si>
  <si>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</si>
  <si>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</si>
  <si>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</si>
  <si>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</si>
  <si>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</si>
  <si>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</si>
  <si>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</si>
  <si>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</si>
  <si>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</si>
  <si>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</si>
  <si>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</si>
  <si>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</si>
  <si>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</si>
  <si>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</si>
  <si>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</si>
  <si>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</si>
  <si>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</si>
  <si>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</si>
  <si>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</si>
  <si>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</si>
  <si>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</si>
  <si>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</si>
  <si>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</si>
  <si>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</si>
  <si>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</si>
  <si>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</si>
  <si>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</si>
  <si>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</si>
  <si>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</si>
  <si>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</si>
  <si>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</si>
  <si>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</si>
  <si>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</si>
  <si>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</si>
  <si>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</si>
  <si>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</si>
  <si>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</si>
  <si>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</si>
  <si>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</si>
  <si>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</si>
  <si>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</si>
  <si>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</si>
  <si>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</si>
  <si>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</si>
  <si>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</si>
  <si>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</si>
  <si>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</si>
  <si>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</si>
  <si>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</si>
  <si>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</si>
  <si>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</si>
  <si>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</si>
  <si>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</si>
  <si>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</si>
  <si>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</si>
  <si>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</si>
  <si>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</si>
  <si>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</si>
  <si>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</si>
  <si>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</si>
  <si>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</si>
  <si>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</si>
  <si>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</si>
  <si>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</si>
  <si>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</si>
  <si>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</si>
  <si>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</si>
  <si>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</si>
  <si>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</si>
  <si>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</si>
  <si>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</si>
  <si>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</si>
  <si>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</si>
  <si>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</si>
  <si>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</si>
  <si>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</si>
  <si>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</si>
  <si>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</si>
  <si>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</si>
  <si>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</si>
  <si>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</si>
  <si>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</si>
  <si>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</si>
  <si>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</si>
  <si>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</si>
  <si>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</si>
  <si>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</si>
  <si>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</si>
  <si>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</si>
  <si>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</si>
  <si>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</si>
  <si>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</si>
  <si>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</si>
  <si>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</si>
  <si>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</si>
  <si>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</si>
  <si>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</si>
  <si>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</si>
  <si>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</si>
  <si>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</si>
  <si>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</si>
  <si>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</si>
  <si>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</si>
  <si>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</si>
  <si>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</si>
  <si>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</si>
  <si>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</si>
  <si>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</si>
  <si>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</si>
  <si>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</si>
  <si>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</si>
  <si>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</si>
  <si>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</si>
  <si>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</si>
  <si>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</si>
  <si>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</si>
  <si>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</si>
  <si>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</si>
  <si>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</si>
  <si>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</si>
  <si>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</si>
  <si>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</si>
  <si>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</si>
  <si>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</si>
  <si>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</si>
  <si>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</si>
  <si>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</si>
  <si>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</si>
  <si>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</si>
  <si>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</si>
  <si>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</si>
  <si>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</si>
  <si>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</si>
  <si>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</si>
  <si>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</si>
  <si>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</si>
  <si>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</si>
  <si>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</si>
  <si>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</si>
  <si>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</si>
  <si>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</si>
  <si>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</si>
  <si>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</si>
  <si>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</si>
  <si>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</si>
  <si>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</si>
  <si>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</si>
  <si>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</si>
  <si>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</si>
  <si>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</si>
  <si>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</si>
  <si>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</si>
  <si>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</si>
  <si>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</si>
  <si>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</si>
  <si>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</si>
  <si>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</si>
  <si>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</si>
  <si>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</si>
  <si>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</si>
  <si>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</si>
  <si>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</si>
  <si>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</si>
  <si>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</si>
  <si>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</si>
  <si>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</si>
  <si>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</si>
  <si>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</si>
  <si>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</si>
  <si>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</si>
  <si>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</si>
  <si>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</si>
  <si>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</si>
  <si>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</si>
  <si>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</si>
  <si>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</si>
  <si>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</si>
  <si>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</si>
  <si>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</si>
  <si>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</si>
  <si>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</si>
  <si>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</si>
  <si>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</si>
  <si>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</si>
  <si>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</si>
  <si>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</si>
  <si>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</si>
  <si>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</si>
  <si>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</si>
  <si>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</si>
  <si>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</si>
  <si>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</si>
  <si>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</si>
  <si>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</si>
  <si>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</si>
  <si>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</si>
  <si>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</si>
  <si>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</si>
  <si>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</si>
  <si>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</si>
  <si>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</si>
  <si>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</si>
  <si>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</si>
  <si>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</si>
  <si>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</si>
  <si>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</si>
  <si>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</si>
  <si>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</si>
  <si>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</si>
  <si>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</si>
  <si>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</si>
  <si>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</si>
  <si>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</si>
  <si>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</si>
  <si>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</si>
  <si>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</si>
  <si>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</si>
  <si>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</si>
  <si>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</si>
  <si>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</si>
  <si>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</si>
  <si>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</si>
  <si>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</si>
  <si>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</si>
  <si>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</si>
  <si>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</si>
  <si>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</si>
  <si>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</si>
  <si>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</si>
  <si>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</si>
  <si>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</si>
  <si>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</si>
  <si>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</si>
  <si>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</si>
  <si>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</si>
  <si>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</si>
  <si>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</si>
  <si>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</si>
  <si>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</si>
  <si>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</si>
  <si>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</si>
  <si>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</si>
  <si>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</si>
  <si>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</si>
  <si>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</si>
  <si>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</si>
  <si>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</si>
  <si>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</si>
  <si>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</si>
  <si>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</si>
  <si>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</si>
  <si>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</si>
  <si>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</si>
  <si>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</si>
  <si>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</si>
  <si>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</si>
  <si>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</si>
  <si>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</si>
  <si>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</si>
  <si>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</si>
  <si>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</si>
  <si>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</si>
  <si>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</si>
  <si>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</si>
  <si>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</si>
  <si>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</si>
  <si>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</si>
  <si>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</si>
  <si>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</si>
  <si>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</si>
  <si>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</si>
  <si>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</si>
  <si>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</si>
  <si>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</si>
  <si>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</si>
  <si>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</si>
  <si>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</si>
  <si>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</si>
  <si>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</si>
  <si>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</si>
  <si>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</si>
  <si>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</si>
  <si>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</si>
  <si>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</si>
  <si>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</si>
  <si>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</si>
  <si>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</si>
  <si>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</si>
  <si>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</si>
  <si>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</si>
  <si>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</si>
  <si>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</si>
  <si>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</si>
  <si>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</si>
  <si>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</si>
  <si>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</si>
  <si>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</si>
  <si>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</si>
  <si>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</si>
  <si>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</si>
  <si>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</si>
  <si>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</si>
  <si>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</si>
  <si>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</si>
  <si>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</si>
  <si>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</si>
  <si>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</si>
  <si>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</si>
  <si>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</si>
  <si>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</si>
  <si>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</si>
  <si>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</si>
  <si>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</si>
  <si>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</si>
  <si>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</si>
  <si>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</si>
  <si>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</si>
  <si>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</si>
  <si>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</si>
  <si>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</si>
  <si>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</si>
  <si>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</si>
  <si>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</si>
  <si>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</si>
  <si>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</si>
  <si>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</si>
  <si>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</si>
  <si>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</si>
  <si>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</si>
  <si>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</si>
  <si>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</si>
  <si>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</si>
  <si>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</si>
  <si>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</si>
  <si>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</si>
  <si>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</si>
  <si>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</si>
  <si>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</si>
  <si>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</si>
  <si>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</si>
  <si>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</si>
  <si>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</si>
  <si>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</si>
  <si>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</si>
  <si>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</si>
  <si>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</si>
  <si>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</si>
  <si>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</si>
  <si>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</si>
  <si>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</si>
  <si>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</si>
  <si>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</si>
  <si>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</si>
  <si>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</si>
  <si>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</si>
  <si>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</si>
  <si>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</si>
  <si>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</si>
  <si>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</si>
  <si>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</si>
  <si>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</si>
  <si>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</si>
  <si>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</si>
  <si>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</si>
  <si>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</si>
  <si>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</si>
  <si>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</si>
  <si>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</si>
  <si>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</si>
  <si>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</si>
  <si>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</si>
  <si>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</si>
  <si>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</si>
  <si>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</si>
  <si>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</si>
  <si>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</si>
  <si>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</si>
  <si>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</si>
  <si>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</si>
  <si>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</si>
  <si>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</si>
  <si>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</si>
  <si>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</si>
  <si>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</si>
  <si>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</si>
  <si>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</si>
  <si>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</si>
  <si>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</si>
  <si>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</si>
  <si>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</si>
  <si>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</si>
  <si>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</si>
  <si>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</si>
  <si>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</si>
  <si>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</si>
  <si>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</si>
  <si>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</si>
  <si>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</si>
  <si>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</si>
  <si>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</si>
  <si>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</si>
  <si>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</si>
  <si>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</si>
  <si>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</si>
  <si>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</si>
  <si>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</si>
  <si>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</si>
  <si>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</si>
  <si>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</si>
  <si>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</si>
  <si>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</si>
  <si>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</si>
  <si>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</si>
  <si>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</si>
  <si>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</si>
  <si>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</si>
  <si>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</si>
  <si>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</si>
  <si>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</si>
  <si>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</si>
  <si>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</si>
  <si>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</si>
  <si>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</si>
  <si>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</si>
  <si>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</si>
  <si>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</si>
  <si>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</si>
  <si>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</si>
  <si>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</si>
  <si>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</si>
  <si>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</si>
  <si>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</si>
  <si>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</si>
  <si>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</si>
  <si>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</si>
  <si>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</si>
  <si>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</si>
  <si>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</si>
  <si>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</si>
  <si>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</si>
  <si>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</si>
  <si>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</si>
  <si>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</si>
  <si>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</si>
  <si>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</si>
  <si>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</si>
  <si>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</si>
  <si>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</si>
  <si>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</si>
  <si>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</si>
  <si>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</si>
  <si>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</si>
  <si>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</si>
  <si>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</si>
  <si>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</si>
  <si>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</si>
  <si>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</si>
  <si>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</si>
  <si>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</si>
  <si>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</si>
  <si>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</si>
  <si>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</si>
  <si>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</si>
  <si>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</si>
  <si>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</si>
  <si>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</si>
  <si>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</si>
  <si>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</si>
  <si>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</si>
  <si>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</si>
  <si>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</si>
  <si>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</si>
  <si>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</si>
  <si>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</si>
  <si>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</si>
  <si>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</si>
  <si>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</si>
  <si>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</si>
  <si>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</si>
  <si>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</si>
  <si>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</si>
  <si>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</si>
  <si>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</si>
  <si>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</si>
  <si>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</si>
  <si>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</si>
  <si>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</si>
  <si>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</si>
  <si>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</si>
  <si>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</si>
  <si>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</si>
  <si>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</si>
  <si>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</si>
  <si>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</si>
  <si>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</si>
  <si>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</si>
  <si>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</si>
  <si>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</si>
  <si>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</si>
  <si>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</si>
  <si>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</si>
  <si>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</si>
  <si>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</si>
  <si>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</si>
  <si>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</si>
  <si>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</si>
  <si>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</si>
  <si>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</si>
  <si>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</si>
  <si>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</si>
  <si>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</si>
  <si>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</si>
  <si>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</si>
  <si>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</si>
  <si>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</si>
  <si>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</si>
  <si>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</si>
  <si>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</si>
  <si>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</si>
  <si>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</si>
  <si>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</si>
  <si>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</si>
  <si>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</si>
  <si>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</si>
  <si>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</si>
  <si>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</si>
  <si>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</si>
  <si>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</si>
  <si>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</si>
  <si>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</si>
  <si>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</si>
  <si>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</si>
  <si>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</si>
  <si>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</si>
  <si>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</si>
  <si>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</si>
  <si>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</si>
  <si>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</si>
  <si>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</si>
  <si>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</si>
  <si>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</si>
  <si>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</si>
  <si>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</si>
  <si>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</si>
  <si>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</si>
  <si>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</si>
  <si>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</si>
  <si>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</si>
  <si>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</si>
  <si>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</si>
  <si>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</si>
  <si>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</si>
  <si>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</si>
  <si>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</si>
  <si>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</si>
  <si>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</si>
  <si>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</si>
  <si>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</si>
  <si>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</si>
  <si>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</si>
  <si>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</si>
  <si>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</si>
  <si>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</si>
  <si>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</si>
  <si>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</si>
  <si>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</si>
  <si>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</si>
  <si>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</si>
  <si>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</si>
  <si>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</si>
  <si>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</si>
  <si>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</si>
  <si>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</si>
  <si>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</si>
  <si>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</si>
  <si>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</si>
  <si>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</si>
  <si>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</si>
  <si>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</si>
  <si>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</si>
  <si>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</si>
  <si>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</si>
  <si>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</si>
  <si>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</si>
  <si>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</si>
  <si>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</si>
  <si>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</si>
  <si>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</si>
  <si>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</si>
  <si>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</si>
  <si>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</si>
  <si>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</si>
  <si>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</si>
  <si>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</si>
  <si>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</si>
  <si>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</si>
  <si>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</si>
  <si>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</si>
  <si>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</si>
  <si>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</si>
  <si>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</si>
  <si>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</si>
  <si>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</si>
  <si>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</si>
  <si>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</si>
  <si>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</si>
  <si>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</si>
  <si>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</si>
  <si>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</si>
  <si>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</si>
  <si>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</si>
  <si>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</si>
  <si>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</si>
  <si>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</si>
  <si>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</si>
  <si>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</si>
  <si>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</si>
  <si>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</si>
  <si>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</si>
  <si>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</si>
  <si>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</si>
  <si>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</si>
  <si>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</si>
  <si>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</si>
  <si>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</si>
  <si>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</si>
  <si>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</si>
  <si>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</si>
  <si>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</si>
  <si>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</si>
  <si>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</si>
  <si>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</si>
  <si>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</si>
  <si>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</si>
  <si>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</si>
  <si>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</si>
  <si>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</si>
  <si>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</si>
  <si>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</si>
  <si>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</si>
  <si>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</si>
  <si>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</si>
  <si>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</si>
  <si>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</si>
  <si>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</si>
  <si>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</si>
  <si>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</si>
  <si>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</si>
  <si>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</si>
  <si>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</si>
  <si>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</si>
  <si>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</si>
  <si>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</si>
  <si>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</si>
  <si>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</si>
  <si>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</si>
  <si>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</si>
  <si>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</si>
  <si>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</si>
  <si>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</si>
  <si>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</si>
  <si>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</si>
  <si>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</si>
  <si>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</si>
  <si>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</si>
  <si>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</si>
  <si>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</si>
  <si>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</si>
  <si>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</si>
  <si>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</si>
  <si>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</si>
  <si>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</si>
  <si>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</si>
  <si>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</si>
  <si>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</si>
  <si>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</si>
  <si>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</si>
  <si>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</si>
  <si>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</si>
  <si>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</si>
  <si>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</si>
  <si>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</si>
  <si>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</si>
  <si>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</si>
  <si>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</si>
  <si>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</si>
  <si>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</si>
  <si>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</si>
  <si>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</si>
  <si>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</si>
  <si>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</si>
  <si>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</si>
  <si>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</si>
  <si>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</si>
  <si>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</si>
  <si>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</si>
  <si>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</si>
  <si>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</si>
  <si>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</si>
  <si>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</si>
  <si>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</si>
  <si>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</si>
  <si>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</si>
  <si>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</si>
  <si>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</si>
  <si>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</si>
  <si>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</si>
  <si>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</si>
  <si>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</si>
  <si>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</si>
  <si>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</si>
  <si>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</si>
  <si>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</si>
  <si>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</si>
  <si>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</si>
  <si>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</si>
  <si>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</si>
  <si>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</si>
  <si>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</si>
  <si>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</si>
  <si>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</si>
  <si>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</si>
  <si>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</si>
  <si>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</si>
  <si>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</si>
  <si>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</si>
  <si>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</si>
  <si>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</si>
  <si>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</si>
  <si>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</si>
  <si>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</si>
  <si>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</si>
  <si>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</si>
  <si>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</si>
  <si>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</si>
  <si>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</si>
  <si>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</si>
  <si>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</si>
  <si>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</si>
  <si>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</si>
  <si>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</si>
  <si>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</si>
  <si>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</si>
  <si>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</si>
  <si>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</si>
  <si>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</si>
  <si>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</si>
  <si>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</si>
  <si>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</si>
  <si>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</si>
  <si>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</si>
  <si>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</si>
  <si>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</si>
  <si>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</si>
  <si>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</si>
  <si>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</si>
  <si>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</si>
  <si>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</si>
  <si>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</si>
  <si>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</si>
  <si>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</si>
  <si>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</si>
  <si>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</si>
  <si>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</si>
  <si>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</si>
  <si>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</si>
  <si>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</si>
  <si>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</si>
  <si>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</si>
  <si>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</si>
  <si>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</si>
  <si>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</si>
  <si>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</si>
  <si>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</si>
  <si>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</si>
  <si>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</si>
  <si>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</si>
  <si>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</si>
  <si>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</si>
  <si>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</si>
  <si>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</si>
  <si>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</si>
  <si>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</si>
  <si>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</si>
  <si>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</si>
  <si>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</si>
  <si>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</si>
  <si>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</si>
  <si>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</si>
  <si>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</si>
  <si>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</si>
  <si>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</si>
  <si>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</si>
  <si>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</si>
  <si>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</si>
  <si>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</si>
  <si>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</si>
  <si>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</si>
  <si>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</si>
  <si>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</si>
  <si>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</si>
  <si>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</si>
  <si>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</si>
  <si>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</si>
  <si>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</si>
  <si>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</si>
  <si>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</si>
  <si>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</si>
  <si>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</si>
  <si>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</si>
  <si>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</si>
  <si>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</si>
  <si>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</si>
  <si>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</si>
  <si>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</si>
  <si>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</si>
  <si>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</si>
  <si>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</si>
  <si>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</si>
  <si>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</si>
  <si>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</si>
  <si>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</si>
  <si>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</si>
  <si>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</si>
  <si>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</si>
  <si>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</si>
  <si>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</si>
  <si>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</si>
  <si>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</si>
  <si>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</si>
  <si>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</si>
  <si>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</si>
  <si>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</si>
  <si>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</si>
  <si>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</si>
  <si>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</si>
  <si>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</si>
  <si>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</si>
  <si>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</si>
  <si>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</si>
  <si>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</si>
  <si>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</si>
  <si>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</si>
  <si>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</si>
  <si>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</si>
  <si>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</si>
  <si>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</si>
  <si>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</si>
  <si>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</si>
  <si>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</si>
  <si>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</si>
  <si>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</si>
  <si>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</si>
  <si>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</si>
  <si>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</si>
  <si>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</si>
  <si>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</si>
  <si>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</si>
  <si>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</si>
  <si>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</si>
  <si>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</si>
  <si>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</si>
  <si>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</si>
  <si>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</si>
  <si>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</si>
  <si>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</si>
  <si>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</si>
  <si>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</si>
  <si>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</si>
  <si>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</si>
  <si>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</si>
  <si>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</si>
  <si>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</si>
  <si>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</si>
  <si>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</si>
  <si>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</si>
  <si>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</si>
  <si>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</si>
  <si>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</si>
  <si>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</si>
  <si>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</si>
  <si>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</si>
  <si>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</si>
  <si>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</si>
  <si>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</si>
  <si>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</si>
  <si>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</si>
  <si>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</si>
  <si>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</si>
  <si>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</si>
  <si>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</si>
  <si>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</si>
  <si>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</si>
  <si>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</si>
  <si>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</si>
  <si>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</si>
  <si>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</si>
  <si>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</si>
  <si>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</si>
  <si>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</si>
  <si>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</si>
  <si>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</si>
  <si>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</si>
  <si>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</si>
  <si>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</si>
  <si>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</si>
  <si>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</si>
  <si>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</si>
  <si>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</si>
  <si>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</si>
  <si>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</si>
  <si>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</si>
  <si>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</si>
  <si>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</si>
  <si>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</si>
  <si>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</si>
  <si>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</si>
  <si>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</si>
  <si>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</si>
  <si>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</si>
  <si>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</si>
  <si>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</si>
  <si>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</si>
  <si>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</si>
  <si>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</si>
  <si>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</si>
  <si>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</si>
  <si>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</si>
  <si>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</si>
  <si>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</si>
  <si>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</si>
  <si>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</si>
  <si>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</si>
  <si>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</si>
  <si>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</si>
  <si>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</si>
  <si>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</si>
  <si>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</si>
  <si>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</si>
  <si>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</si>
  <si>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</si>
  <si>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</si>
  <si>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</si>
  <si>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</si>
  <si>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</si>
  <si>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</si>
  <si>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</si>
  <si>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</si>
  <si>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</si>
  <si>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</si>
  <si>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</si>
  <si>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</si>
  <si>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</si>
  <si>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</si>
  <si>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</si>
  <si>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</si>
  <si>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</si>
  <si>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</si>
  <si>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</si>
  <si>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</si>
  <si>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</si>
  <si>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</si>
  <si>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</si>
  <si>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</si>
  <si>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</si>
  <si>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</si>
  <si>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</si>
  <si>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</si>
  <si>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</si>
  <si>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</si>
  <si>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</si>
  <si>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</si>
  <si>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</si>
  <si>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</si>
  <si>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</si>
  <si>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</si>
  <si>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</si>
  <si>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</si>
  <si>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</si>
  <si>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</si>
  <si>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</si>
  <si>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</si>
  <si>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</si>
  <si>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</si>
  <si>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</si>
  <si>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</si>
  <si>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</si>
  <si>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</si>
  <si>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</si>
  <si>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</si>
  <si>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</si>
  <si>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</si>
  <si>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</si>
  <si>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</si>
  <si>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</si>
  <si>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</si>
  <si>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</si>
  <si>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</si>
  <si>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</si>
  <si>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</si>
  <si>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</si>
  <si>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</si>
  <si>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</si>
  <si>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</si>
  <si>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</si>
  <si>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</si>
  <si>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</si>
  <si>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</si>
  <si>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</si>
  <si>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</si>
  <si>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</si>
  <si>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</si>
  <si>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</si>
  <si>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</si>
  <si>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</si>
  <si>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</si>
  <si>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</si>
  <si>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</si>
  <si>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</si>
  <si>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</si>
  <si>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</si>
  <si>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</si>
  <si>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</si>
  <si>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</si>
  <si>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</si>
  <si>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</si>
  <si>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</si>
  <si>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</si>
  <si>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</si>
  <si>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</si>
  <si>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</si>
  <si>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</si>
  <si>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</si>
  <si>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</si>
  <si>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</si>
  <si>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</si>
  <si>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</si>
  <si>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</si>
  <si>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</si>
  <si>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</si>
  <si>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</si>
  <si>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</si>
  <si>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</si>
  <si>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</si>
  <si>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</si>
  <si>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</si>
  <si>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</si>
  <si>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</si>
  <si>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</si>
  <si>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</si>
  <si>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</si>
  <si>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</si>
  <si>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</si>
  <si>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</si>
  <si>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</si>
  <si>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</si>
  <si>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</si>
  <si>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</si>
  <si>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</si>
  <si>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</si>
  <si>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</si>
  <si>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</si>
  <si>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</si>
  <si>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</si>
  <si>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</si>
  <si>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</si>
  <si>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</si>
  <si>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</si>
  <si>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</si>
  <si>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</si>
  <si>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</si>
  <si>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</si>
  <si>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</si>
  <si>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</si>
  <si>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</si>
  <si>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</si>
  <si>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</si>
  <si>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</si>
  <si>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</si>
  <si>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</si>
  <si>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</si>
  <si>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</si>
  <si>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</si>
  <si>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</si>
  <si>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</si>
  <si>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</si>
  <si>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</si>
  <si>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</si>
  <si>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</si>
  <si>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</si>
  <si>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</si>
  <si>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</si>
  <si>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</si>
  <si>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</si>
  <si>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</si>
  <si>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</si>
  <si>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</si>
  <si>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</si>
  <si>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</si>
  <si>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</si>
  <si>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</si>
  <si>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</si>
  <si>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</si>
  <si>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</si>
  <si>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</si>
  <si>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</si>
  <si>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</si>
  <si>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</si>
  <si>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</si>
  <si>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</si>
  <si>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</si>
  <si>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</si>
  <si>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</si>
  <si>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</si>
  <si>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</si>
  <si>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</si>
  <si>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</si>
  <si>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</si>
  <si>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</si>
  <si>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</si>
  <si>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</si>
  <si>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</si>
  <si>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</si>
  <si>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</si>
  <si>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</si>
  <si>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</si>
  <si>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</si>
  <si>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</si>
  <si>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</si>
  <si>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</si>
  <si>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</si>
  <si>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</si>
  <si>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</si>
  <si>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</si>
  <si>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</si>
  <si>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</si>
  <si>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</si>
  <si>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</si>
  <si>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</si>
  <si>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</si>
  <si>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</si>
  <si>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</si>
  <si>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</si>
  <si>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</si>
  <si>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</si>
  <si>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</si>
  <si>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</si>
  <si>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</si>
  <si>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</si>
  <si>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</si>
  <si>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</si>
  <si>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</si>
  <si>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</si>
  <si>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</si>
  <si>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</si>
  <si>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</si>
  <si>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</si>
  <si>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</si>
  <si>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</si>
  <si>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</si>
  <si>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</si>
  <si>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</si>
  <si>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</si>
  <si>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</si>
  <si>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</si>
  <si>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</si>
  <si>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</si>
  <si>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</si>
  <si>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</si>
  <si>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</si>
  <si>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</si>
  <si>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</si>
  <si>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</si>
  <si>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</si>
  <si>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</si>
  <si>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</si>
  <si>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</si>
  <si>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</si>
  <si>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</si>
  <si>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</si>
  <si>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</si>
  <si>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</si>
  <si>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</si>
  <si>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</si>
  <si>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</si>
  <si>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</si>
  <si>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</si>
  <si>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</si>
  <si>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</si>
  <si>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</si>
  <si>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</si>
  <si>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</si>
  <si>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</si>
  <si>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</si>
  <si>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</si>
  <si>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</si>
  <si>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</si>
  <si>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</si>
  <si>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</si>
  <si>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</si>
  <si>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</si>
  <si>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</si>
  <si>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</si>
  <si>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</si>
  <si>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</si>
  <si>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</si>
  <si>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</si>
  <si>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</si>
  <si>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</si>
  <si>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</si>
  <si>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</si>
  <si>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</si>
  <si>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</si>
  <si>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</si>
  <si>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</si>
  <si>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</si>
  <si>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</si>
  <si>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</si>
  <si>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</si>
  <si>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</si>
  <si>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</si>
  <si>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</si>
  <si>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</si>
  <si>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</si>
  <si>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</si>
  <si>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</si>
  <si>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</si>
  <si>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</si>
  <si>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</si>
  <si>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</si>
  <si>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</si>
  <si>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</si>
  <si>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</si>
  <si>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</si>
  <si>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</si>
  <si>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</si>
  <si>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</si>
  <si>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</si>
  <si>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</si>
  <si>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</si>
  <si>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</si>
  <si>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</si>
  <si>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</si>
  <si>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</si>
  <si>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</si>
  <si>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</si>
  <si>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</si>
  <si>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</si>
  <si>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</si>
  <si>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</si>
  <si>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</si>
  <si>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</si>
  <si>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</si>
  <si>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</si>
  <si>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</si>
  <si>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</si>
  <si>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</si>
  <si>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</si>
  <si>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</si>
  <si>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</si>
  <si>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</si>
  <si>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</si>
  <si>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</si>
  <si>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</si>
  <si>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</si>
  <si>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</si>
  <si>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</si>
  <si>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</si>
  <si>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</si>
  <si>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</si>
  <si>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</si>
  <si>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</si>
  <si>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</si>
  <si>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</si>
  <si>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</si>
  <si>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</si>
  <si>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</si>
  <si>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</si>
  <si>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</si>
  <si>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</si>
  <si>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</si>
  <si>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</si>
  <si>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</si>
  <si>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</si>
  <si>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</si>
  <si>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</si>
  <si>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</si>
  <si>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</si>
  <si>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</si>
  <si>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</si>
  <si>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</si>
  <si>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</si>
  <si>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</si>
  <si>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</si>
  <si>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</si>
  <si>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</si>
  <si>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</si>
  <si>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</si>
  <si>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</si>
  <si>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</si>
  <si>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</si>
  <si>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</si>
  <si>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</si>
  <si>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</si>
  <si>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</si>
  <si>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</si>
  <si>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</si>
  <si>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</si>
  <si>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</si>
  <si>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</si>
  <si>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</si>
  <si>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</si>
  <si>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</si>
  <si>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</si>
  <si>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</si>
  <si>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</si>
  <si>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</si>
  <si>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</si>
  <si>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</si>
  <si>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</si>
  <si>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</si>
  <si>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</si>
  <si>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</si>
  <si>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</si>
  <si>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</si>
  <si>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</si>
  <si>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</si>
  <si>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</si>
  <si>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</si>
  <si>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</si>
  <si>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</si>
  <si>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</si>
  <si>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</si>
  <si>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</si>
  <si>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</si>
  <si>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</si>
  <si>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</si>
  <si>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</si>
  <si>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</si>
  <si>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</si>
  <si>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</si>
  <si>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</si>
  <si>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</si>
  <si>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</si>
  <si>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</si>
  <si>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</si>
  <si>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</si>
  <si>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</si>
  <si>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</si>
  <si>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</si>
  <si>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</si>
  <si>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</si>
  <si>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</si>
  <si>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</si>
  <si>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</si>
  <si>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</si>
  <si>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</si>
  <si>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</si>
  <si>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</si>
  <si>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</si>
  <si>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</si>
  <si>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</si>
  <si>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</si>
  <si>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</si>
  <si>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</si>
  <si>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</si>
  <si>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</si>
  <si>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</si>
  <si>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</si>
  <si>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</si>
  <si>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</si>
  <si>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</si>
  <si>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</si>
  <si>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</si>
  <si>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</si>
  <si>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</si>
  <si>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</si>
  <si>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</si>
  <si>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</si>
  <si>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</si>
  <si>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</si>
  <si>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</si>
  <si>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</si>
  <si>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</si>
  <si>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</si>
  <si>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</si>
  <si>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</si>
  <si>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</si>
  <si>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</si>
  <si>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</si>
  <si>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</si>
  <si>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</si>
  <si>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</si>
  <si>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</si>
  <si>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</si>
  <si>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</si>
  <si>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</si>
  <si>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</si>
  <si>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</si>
  <si>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</si>
  <si>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</si>
  <si>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</si>
  <si>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</si>
  <si>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</si>
  <si>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</si>
  <si>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</si>
  <si>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</si>
  <si>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</si>
  <si>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</si>
  <si>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</si>
  <si>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</si>
  <si>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</si>
  <si>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</si>
  <si>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</si>
  <si>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</si>
  <si>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</si>
  <si>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</si>
  <si>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</si>
  <si>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</si>
  <si>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</si>
  <si>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</si>
  <si>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</si>
  <si>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</si>
  <si>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</si>
  <si>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</si>
  <si>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</si>
  <si>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</si>
  <si>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</si>
  <si>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</si>
  <si>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</si>
  <si>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</si>
  <si>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</si>
  <si>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</si>
  <si>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</si>
  <si>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</si>
  <si>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</si>
  <si>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</si>
  <si>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</si>
  <si>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</si>
  <si>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</si>
  <si>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</si>
  <si>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</si>
  <si>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</si>
  <si>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</si>
  <si>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</si>
  <si>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</si>
  <si>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</si>
  <si>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</si>
  <si>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</si>
  <si>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</si>
  <si>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</si>
  <si>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</si>
  <si>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</si>
  <si>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</si>
  <si>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Vestido elegante de crochet con cuello profundo de espalda cruzada</t>
  </si>
  <si>
    <t>Blusa casual de lazos color negro</t>
  </si>
  <si>
    <t>Bolso de ratán unicolor con ribete negro</t>
  </si>
  <si>
    <t>Pantalones largros rayados de moda de gran comodidad</t>
  </si>
  <si>
    <t>Blusa de manga abombada de lazo delantero</t>
  </si>
  <si>
    <t>Vestido elegante de línea larga color sólido de hombro atado</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</si>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</sst>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72.jpeg"/><Relationship Id="rId21" Type="http://schemas.openxmlformats.org/officeDocument/2006/relationships/image" Target="../media/image975.jpeg"/><Relationship Id="rId324" Type="http://schemas.openxmlformats.org/officeDocument/2006/relationships/image" Target="../media/image1160.jpeg"/><Relationship Id="rId531" Type="http://schemas.openxmlformats.org/officeDocument/2006/relationships/image" Target="../media/image550.jpeg"/><Relationship Id="rId629" Type="http://schemas.openxmlformats.org/officeDocument/2006/relationships/image" Target="../media/image1361.jpeg"/><Relationship Id="rId170" Type="http://schemas.openxmlformats.org/officeDocument/2006/relationships/image" Target="../media/image1077.png"/><Relationship Id="rId268" Type="http://schemas.openxmlformats.org/officeDocument/2006/relationships/image" Target="../media/image1116.png"/><Relationship Id="rId475" Type="http://schemas.openxmlformats.org/officeDocument/2006/relationships/image" Target="../media/image1261.jpeg"/><Relationship Id="rId682" Type="http://schemas.openxmlformats.org/officeDocument/2006/relationships/image" Target="../media/image1400.jpeg"/><Relationship Id="rId32" Type="http://schemas.openxmlformats.org/officeDocument/2006/relationships/image" Target="../media/image986.jpeg"/><Relationship Id="rId128" Type="http://schemas.openxmlformats.org/officeDocument/2006/relationships/image" Target="../media/image132.jpeg"/><Relationship Id="rId335" Type="http://schemas.openxmlformats.org/officeDocument/2006/relationships/image" Target="../media/image1169.jpeg"/><Relationship Id="rId542" Type="http://schemas.openxmlformats.org/officeDocument/2006/relationships/image" Target="../media/image563.jpeg"/><Relationship Id="rId181" Type="http://schemas.openxmlformats.org/officeDocument/2006/relationships/image" Target="../media/image1086.jpeg"/><Relationship Id="rId402" Type="http://schemas.openxmlformats.org/officeDocument/2006/relationships/image" Target="../media/image1212.jpeg"/><Relationship Id="rId279" Type="http://schemas.openxmlformats.org/officeDocument/2006/relationships/image" Target="../media/image1127.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422.jpeg"/><Relationship Id="rId43" Type="http://schemas.openxmlformats.org/officeDocument/2006/relationships/image" Target="../media/image992.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305.jpeg"/><Relationship Id="rId760" Type="http://schemas.openxmlformats.org/officeDocument/2006/relationships/image" Target="../media/image1465.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74.jpeg"/><Relationship Id="rId620" Type="http://schemas.openxmlformats.org/officeDocument/2006/relationships/image" Target="../media/image664.jpeg"/><Relationship Id="rId718" Type="http://schemas.openxmlformats.org/officeDocument/2006/relationships/image" Target="../media/image1431.jpeg"/><Relationship Id="rId357" Type="http://schemas.openxmlformats.org/officeDocument/2006/relationships/image" Target="../media/image1187.jpeg"/><Relationship Id="rId54" Type="http://schemas.openxmlformats.org/officeDocument/2006/relationships/image" Target="../media/image1002.jpeg"/><Relationship Id="rId217" Type="http://schemas.openxmlformats.org/officeDocument/2006/relationships/image" Target="../media/image221.jpeg"/><Relationship Id="rId564" Type="http://schemas.openxmlformats.org/officeDocument/2006/relationships/image" Target="../media/image1314.jpeg"/><Relationship Id="rId771" Type="http://schemas.openxmlformats.org/officeDocument/2006/relationships/image" Target="../media/image869.jpeg"/><Relationship Id="rId424" Type="http://schemas.openxmlformats.org/officeDocument/2006/relationships/image" Target="../media/image1229.jpeg"/><Relationship Id="rId631" Type="http://schemas.openxmlformats.org/officeDocument/2006/relationships/image" Target="../media/image1363.jpeg"/><Relationship Id="rId729" Type="http://schemas.openxmlformats.org/officeDocument/2006/relationships/image" Target="../media/image1440.jpeg"/><Relationship Id="rId270" Type="http://schemas.openxmlformats.org/officeDocument/2006/relationships/image" Target="../media/image1118.jpeg"/><Relationship Id="rId65" Type="http://schemas.openxmlformats.org/officeDocument/2006/relationships/image" Target="../media/image1013.jpeg"/><Relationship Id="rId130" Type="http://schemas.openxmlformats.org/officeDocument/2006/relationships/image" Target="../media/image134.jpeg"/><Relationship Id="rId368" Type="http://schemas.openxmlformats.org/officeDocument/2006/relationships/image" Target="../media/image1194.jpeg"/><Relationship Id="rId575" Type="http://schemas.openxmlformats.org/officeDocument/2006/relationships/image" Target="../media/image603.jpeg"/><Relationship Id="rId782" Type="http://schemas.openxmlformats.org/officeDocument/2006/relationships/image" Target="../media/image1482.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72.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1023.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34.jpeg"/><Relationship Id="rId793" Type="http://schemas.openxmlformats.org/officeDocument/2006/relationships/image" Target="../media/image899.jpeg"/><Relationship Id="rId807" Type="http://schemas.openxmlformats.org/officeDocument/2006/relationships/image" Target="../media/image1500.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40.jpeg"/><Relationship Id="rId653" Type="http://schemas.openxmlformats.org/officeDocument/2006/relationships/image" Target="../media/image704.jpeg"/><Relationship Id="rId292" Type="http://schemas.openxmlformats.org/officeDocument/2006/relationships/image" Target="../media/image1134.jpeg"/><Relationship Id="rId306" Type="http://schemas.openxmlformats.org/officeDocument/2006/relationships/image" Target="../media/image1145.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43.jpeg"/><Relationship Id="rId720" Type="http://schemas.openxmlformats.org/officeDocument/2006/relationships/image" Target="../media/image1433.jpeg"/><Relationship Id="rId152" Type="http://schemas.openxmlformats.org/officeDocument/2006/relationships/image" Target="../media/image1067.jpeg"/><Relationship Id="rId457" Type="http://schemas.openxmlformats.org/officeDocument/2006/relationships/image" Target="../media/image1249.jpeg"/><Relationship Id="rId664" Type="http://schemas.openxmlformats.org/officeDocument/2006/relationships/image" Target="../media/image1387.jpeg"/><Relationship Id="rId14" Type="http://schemas.openxmlformats.org/officeDocument/2006/relationships/image" Target="../media/image15.jpeg"/><Relationship Id="rId317" Type="http://schemas.openxmlformats.org/officeDocument/2006/relationships/image" Target="../media/image1154.jpeg"/><Relationship Id="rId524" Type="http://schemas.openxmlformats.org/officeDocument/2006/relationships/image" Target="../media/image1288.jpeg"/><Relationship Id="rId731" Type="http://schemas.openxmlformats.org/officeDocument/2006/relationships/image" Target="../media/image1442.jpeg"/><Relationship Id="rId98" Type="http://schemas.openxmlformats.org/officeDocument/2006/relationships/image" Target="../media/image1038.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97.jpeg"/><Relationship Id="rId468" Type="http://schemas.openxmlformats.org/officeDocument/2006/relationships/image" Target="../media/image1255.jpeg"/><Relationship Id="rId675" Type="http://schemas.openxmlformats.org/officeDocument/2006/relationships/image" Target="../media/image1394.jpeg"/><Relationship Id="rId25" Type="http://schemas.openxmlformats.org/officeDocument/2006/relationships/image" Target="../media/image979.jpeg"/><Relationship Id="rId328" Type="http://schemas.openxmlformats.org/officeDocument/2006/relationships/image" Target="../media/image334.jpeg"/><Relationship Id="rId535" Type="http://schemas.openxmlformats.org/officeDocument/2006/relationships/image" Target="../media/image1294.jpeg"/><Relationship Id="rId742" Type="http://schemas.openxmlformats.org/officeDocument/2006/relationships/image" Target="../media/image1452.jpeg"/><Relationship Id="rId174" Type="http://schemas.openxmlformats.org/officeDocument/2006/relationships/image" Target="../media/image1080.jpeg"/><Relationship Id="rId381" Type="http://schemas.openxmlformats.org/officeDocument/2006/relationships/image" Target="../media/image388.jpeg"/><Relationship Id="rId602" Type="http://schemas.openxmlformats.org/officeDocument/2006/relationships/image" Target="../media/image1348.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404.jpeg"/><Relationship Id="rId36" Type="http://schemas.openxmlformats.org/officeDocument/2006/relationships/image" Target="../media/image988.jpeg"/><Relationship Id="rId339" Type="http://schemas.openxmlformats.org/officeDocument/2006/relationships/image" Target="../media/image1173.jpeg"/><Relationship Id="rId546" Type="http://schemas.openxmlformats.org/officeDocument/2006/relationships/image" Target="../media/image1300.jpeg"/><Relationship Id="rId753" Type="http://schemas.openxmlformats.org/officeDocument/2006/relationships/image" Target="../media/image1461.jpeg"/><Relationship Id="rId101" Type="http://schemas.openxmlformats.org/officeDocument/2006/relationships/image" Target="../media/image1041.jpeg"/><Relationship Id="rId185" Type="http://schemas.openxmlformats.org/officeDocument/2006/relationships/image" Target="../media/image1090.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52.jpeg"/><Relationship Id="rId697" Type="http://schemas.openxmlformats.org/officeDocument/2006/relationships/image" Target="../media/image1413.jpeg"/><Relationship Id="rId252" Type="http://schemas.openxmlformats.org/officeDocument/2006/relationships/image" Target="../media/image1108.jpeg"/><Relationship Id="rId47" Type="http://schemas.openxmlformats.org/officeDocument/2006/relationships/image" Target="../media/image995.jpeg"/><Relationship Id="rId112" Type="http://schemas.openxmlformats.org/officeDocument/2006/relationships/image" Target="../media/image1050.jpeg"/><Relationship Id="rId557" Type="http://schemas.openxmlformats.org/officeDocument/2006/relationships/image" Target="../media/image1309.jpeg"/><Relationship Id="rId764" Type="http://schemas.openxmlformats.org/officeDocument/2006/relationships/image" Target="../media/image1468.jpeg"/><Relationship Id="rId196" Type="http://schemas.openxmlformats.org/officeDocument/2006/relationships/image" Target="../media/image200.jpeg"/><Relationship Id="rId417" Type="http://schemas.openxmlformats.org/officeDocument/2006/relationships/image" Target="../media/image1223.jpeg"/><Relationship Id="rId624" Type="http://schemas.openxmlformats.org/officeDocument/2006/relationships/image" Target="../media/image1359.jpeg"/><Relationship Id="rId263" Type="http://schemas.openxmlformats.org/officeDocument/2006/relationships/image" Target="../media/image269.jpeg"/><Relationship Id="rId470" Type="http://schemas.openxmlformats.org/officeDocument/2006/relationships/image" Target="../media/image1257.jpeg"/><Relationship Id="rId58" Type="http://schemas.openxmlformats.org/officeDocument/2006/relationships/image" Target="../media/image1006.jpeg"/><Relationship Id="rId123" Type="http://schemas.openxmlformats.org/officeDocument/2006/relationships/image" Target="../media/image127.jpeg"/><Relationship Id="rId330" Type="http://schemas.openxmlformats.org/officeDocument/2006/relationships/image" Target="../media/image1164.jpeg"/><Relationship Id="rId568" Type="http://schemas.openxmlformats.org/officeDocument/2006/relationships/image" Target="../media/image1318.jpeg"/><Relationship Id="rId775" Type="http://schemas.openxmlformats.org/officeDocument/2006/relationships/image" Target="../media/image1477.jpeg"/><Relationship Id="rId428" Type="http://schemas.openxmlformats.org/officeDocument/2006/relationships/image" Target="../media/image440.jpeg"/><Relationship Id="rId635" Type="http://schemas.openxmlformats.org/officeDocument/2006/relationships/image" Target="../media/image1366.jpeg"/><Relationship Id="rId274" Type="http://schemas.openxmlformats.org/officeDocument/2006/relationships/image" Target="../media/image1122.png"/><Relationship Id="rId481" Type="http://schemas.openxmlformats.org/officeDocument/2006/relationships/image" Target="../media/image1264.jpeg"/><Relationship Id="rId702" Type="http://schemas.openxmlformats.org/officeDocument/2006/relationships/image" Target="../media/image1417.jpeg"/><Relationship Id="rId69" Type="http://schemas.openxmlformats.org/officeDocument/2006/relationships/image" Target="../media/image1017.jpeg"/><Relationship Id="rId134" Type="http://schemas.openxmlformats.org/officeDocument/2006/relationships/image" Target="../media/image138.jpeg"/><Relationship Id="rId579" Type="http://schemas.openxmlformats.org/officeDocument/2006/relationships/image" Target="../media/image1328.jpeg"/><Relationship Id="rId786" Type="http://schemas.openxmlformats.org/officeDocument/2006/relationships/image" Target="../media/image1486.jpeg"/><Relationship Id="rId341" Type="http://schemas.openxmlformats.org/officeDocument/2006/relationships/image" Target="../media/image1175.jpeg"/><Relationship Id="rId439" Type="http://schemas.openxmlformats.org/officeDocument/2006/relationships/image" Target="../media/image1236.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78.jpeg"/><Relationship Id="rId492" Type="http://schemas.openxmlformats.org/officeDocument/2006/relationships/image" Target="../media/image1271.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61.jpeg"/><Relationship Id="rId352" Type="http://schemas.openxmlformats.org/officeDocument/2006/relationships/image" Target="../media/image1182.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37.jpeg"/><Relationship Id="rId517" Type="http://schemas.openxmlformats.org/officeDocument/2006/relationships/image" Target="../media/image1283.jpeg"/><Relationship Id="rId724" Type="http://schemas.openxmlformats.org/officeDocument/2006/relationships/image" Target="../media/image1437.jpeg"/><Relationship Id="rId60" Type="http://schemas.openxmlformats.org/officeDocument/2006/relationships/image" Target="../media/image1008.jpeg"/><Relationship Id="rId156" Type="http://schemas.openxmlformats.org/officeDocument/2006/relationships/image" Target="../media/image1070.png"/><Relationship Id="rId363" Type="http://schemas.openxmlformats.org/officeDocument/2006/relationships/image" Target="../media/image1190.jpeg"/><Relationship Id="rId570" Type="http://schemas.openxmlformats.org/officeDocument/2006/relationships/image" Target="../media/image1320.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89.jpeg"/><Relationship Id="rId18" Type="http://schemas.openxmlformats.org/officeDocument/2006/relationships/image" Target="../media/image972.jpeg"/><Relationship Id="rId528" Type="http://schemas.openxmlformats.org/officeDocument/2006/relationships/image" Target="../media/image1291.jpeg"/><Relationship Id="rId735" Type="http://schemas.openxmlformats.org/officeDocument/2006/relationships/image" Target="../media/image1446.jpeg"/><Relationship Id="rId167" Type="http://schemas.openxmlformats.org/officeDocument/2006/relationships/image" Target="../media/image171.jpeg"/><Relationship Id="rId374" Type="http://schemas.openxmlformats.org/officeDocument/2006/relationships/image" Target="../media/image1198.jpeg"/><Relationship Id="rId581" Type="http://schemas.openxmlformats.org/officeDocument/2006/relationships/image" Target="../media/image1330.jpeg"/><Relationship Id="rId71" Type="http://schemas.openxmlformats.org/officeDocument/2006/relationships/image" Target="../media/image1019.jpeg"/><Relationship Id="rId234" Type="http://schemas.openxmlformats.org/officeDocument/2006/relationships/image" Target="../media/image240.jpeg"/><Relationship Id="rId679" Type="http://schemas.openxmlformats.org/officeDocument/2006/relationships/image" Target="../media/image1397.jpeg"/><Relationship Id="rId802" Type="http://schemas.openxmlformats.org/officeDocument/2006/relationships/image" Target="../media/image1495.jpeg"/><Relationship Id="rId2" Type="http://schemas.openxmlformats.org/officeDocument/2006/relationships/image" Target="../media/image961.jpeg"/><Relationship Id="rId29" Type="http://schemas.openxmlformats.org/officeDocument/2006/relationships/image" Target="../media/image983.jpeg"/><Relationship Id="rId441" Type="http://schemas.openxmlformats.org/officeDocument/2006/relationships/image" Target="../media/image1237.jpeg"/><Relationship Id="rId539" Type="http://schemas.openxmlformats.org/officeDocument/2006/relationships/image" Target="../media/image560.jpeg"/><Relationship Id="rId746" Type="http://schemas.openxmlformats.org/officeDocument/2006/relationships/image" Target="../media/image1455.jpeg"/><Relationship Id="rId178" Type="http://schemas.openxmlformats.org/officeDocument/2006/relationships/image" Target="../media/image1083.jpeg"/><Relationship Id="rId301" Type="http://schemas.openxmlformats.org/officeDocument/2006/relationships/image" Target="../media/image1141.jpeg"/><Relationship Id="rId82" Type="http://schemas.openxmlformats.org/officeDocument/2006/relationships/image" Target="../media/image1027.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101.jpeg"/><Relationship Id="rId452" Type="http://schemas.openxmlformats.org/officeDocument/2006/relationships/image" Target="../media/image1246.jpeg"/><Relationship Id="rId105" Type="http://schemas.openxmlformats.org/officeDocument/2006/relationships/image" Target="../media/image109.jpeg"/><Relationship Id="rId312" Type="http://schemas.openxmlformats.org/officeDocument/2006/relationships/image" Target="../media/image1150.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55.jpeg"/><Relationship Id="rId256" Type="http://schemas.openxmlformats.org/officeDocument/2006/relationships/image" Target="../media/image1112.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54.jpeg"/><Relationship Id="rId323" Type="http://schemas.openxmlformats.org/officeDocument/2006/relationships/image" Target="../media/image1159.jpeg"/><Relationship Id="rId530" Type="http://schemas.openxmlformats.org/officeDocument/2006/relationships/image" Target="../media/image549.jpeg"/><Relationship Id="rId768" Type="http://schemas.openxmlformats.org/officeDocument/2006/relationships/image" Target="../media/image1471.jpeg"/><Relationship Id="rId20" Type="http://schemas.openxmlformats.org/officeDocument/2006/relationships/image" Target="../media/image974.jpeg"/><Relationship Id="rId628" Type="http://schemas.openxmlformats.org/officeDocument/2006/relationships/image" Target="../media/image1360.jpeg"/><Relationship Id="rId267" Type="http://schemas.openxmlformats.org/officeDocument/2006/relationships/image" Target="../media/image1115.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99.jpeg"/><Relationship Id="rId779" Type="http://schemas.openxmlformats.org/officeDocument/2006/relationships/image" Target="../media/image883.jpeg"/><Relationship Id="rId31" Type="http://schemas.openxmlformats.org/officeDocument/2006/relationships/image" Target="../media/image985.jpeg"/><Relationship Id="rId334" Type="http://schemas.openxmlformats.org/officeDocument/2006/relationships/image" Target="../media/image1168.jpeg"/><Relationship Id="rId541" Type="http://schemas.openxmlformats.org/officeDocument/2006/relationships/image" Target="../media/image1298.jpeg"/><Relationship Id="rId639" Type="http://schemas.openxmlformats.org/officeDocument/2006/relationships/image" Target="../media/image1369.jpeg"/><Relationship Id="rId180" Type="http://schemas.openxmlformats.org/officeDocument/2006/relationships/image" Target="../media/image1085.jpeg"/><Relationship Id="rId278" Type="http://schemas.openxmlformats.org/officeDocument/2006/relationships/image" Target="../media/image1126.jpeg"/><Relationship Id="rId401" Type="http://schemas.openxmlformats.org/officeDocument/2006/relationships/image" Target="../media/image1211.jpeg"/><Relationship Id="rId485" Type="http://schemas.openxmlformats.org/officeDocument/2006/relationships/image" Target="../media/image1266.jpeg"/><Relationship Id="rId692" Type="http://schemas.openxmlformats.org/officeDocument/2006/relationships/image" Target="../media/image1409.jpeg"/><Relationship Id="rId706" Type="http://schemas.openxmlformats.org/officeDocument/2006/relationships/image" Target="../media/image1421.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78.jpeg"/><Relationship Id="rId552" Type="http://schemas.openxmlformats.org/officeDocument/2006/relationships/image" Target="../media/image1304.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219.jpeg"/><Relationship Id="rId289" Type="http://schemas.openxmlformats.org/officeDocument/2006/relationships/image" Target="../media/image1132.jpeg"/><Relationship Id="rId496" Type="http://schemas.openxmlformats.org/officeDocument/2006/relationships/image" Target="../media/image512.jpeg"/><Relationship Id="rId717" Type="http://schemas.openxmlformats.org/officeDocument/2006/relationships/image" Target="../media/image1430.jpeg"/><Relationship Id="rId53" Type="http://schemas.openxmlformats.org/officeDocument/2006/relationships/image" Target="../media/image1001.jpeg"/><Relationship Id="rId149" Type="http://schemas.openxmlformats.org/officeDocument/2006/relationships/image" Target="../media/image1064.jpeg"/><Relationship Id="rId356" Type="http://schemas.openxmlformats.org/officeDocument/2006/relationships/image" Target="../media/image1186.jpeg"/><Relationship Id="rId563" Type="http://schemas.openxmlformats.org/officeDocument/2006/relationships/image" Target="../media/image1313.jpeg"/><Relationship Id="rId770" Type="http://schemas.openxmlformats.org/officeDocument/2006/relationships/image" Target="../media/image1473.jpeg"/><Relationship Id="rId216" Type="http://schemas.openxmlformats.org/officeDocument/2006/relationships/image" Target="../media/image220.jpeg"/><Relationship Id="rId423" Type="http://schemas.openxmlformats.org/officeDocument/2006/relationships/image" Target="../media/image1228.jpeg"/><Relationship Id="rId630" Type="http://schemas.openxmlformats.org/officeDocument/2006/relationships/image" Target="../media/image1362.jpeg"/><Relationship Id="rId728" Type="http://schemas.openxmlformats.org/officeDocument/2006/relationships/image" Target="../media/image802.jpeg"/><Relationship Id="rId64" Type="http://schemas.openxmlformats.org/officeDocument/2006/relationships/image" Target="../media/image1012.jpeg"/><Relationship Id="rId367" Type="http://schemas.openxmlformats.org/officeDocument/2006/relationships/image" Target="../media/image1193.jpeg"/><Relationship Id="rId574" Type="http://schemas.openxmlformats.org/officeDocument/2006/relationships/image" Target="../media/image1324.jpeg"/><Relationship Id="rId227" Type="http://schemas.openxmlformats.org/officeDocument/2006/relationships/image" Target="../media/image1095.jpeg"/><Relationship Id="rId781" Type="http://schemas.openxmlformats.org/officeDocument/2006/relationships/image" Target="../media/image1481.jpeg"/><Relationship Id="rId434" Type="http://schemas.openxmlformats.org/officeDocument/2006/relationships/image" Target="../media/image446.jpeg"/><Relationship Id="rId641" Type="http://schemas.openxmlformats.org/officeDocument/2006/relationships/image" Target="../media/image1371.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76.jpeg"/><Relationship Id="rId75" Type="http://schemas.openxmlformats.org/officeDocument/2006/relationships/image" Target="../media/image1022.jpeg"/><Relationship Id="rId140" Type="http://schemas.openxmlformats.org/officeDocument/2006/relationships/image" Target="../media/image144.jpeg"/><Relationship Id="rId378" Type="http://schemas.openxmlformats.org/officeDocument/2006/relationships/image" Target="../media/image1200.jpeg"/><Relationship Id="rId585" Type="http://schemas.openxmlformats.org/officeDocument/2006/relationships/image" Target="../media/image1333.jpeg"/><Relationship Id="rId792" Type="http://schemas.openxmlformats.org/officeDocument/2006/relationships/image" Target="../media/image1492.jpeg"/><Relationship Id="rId806" Type="http://schemas.openxmlformats.org/officeDocument/2006/relationships/image" Target="../media/image1499.jpeg"/><Relationship Id="rId6" Type="http://schemas.openxmlformats.org/officeDocument/2006/relationships/image" Target="../media/image964.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67.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410.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44.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93.jpeg"/><Relationship Id="rId86" Type="http://schemas.openxmlformats.org/officeDocument/2006/relationships/image" Target="../media/image89.jpg"/><Relationship Id="rId151" Type="http://schemas.openxmlformats.org/officeDocument/2006/relationships/image" Target="../media/image1066.jpeg"/><Relationship Id="rId389" Type="http://schemas.openxmlformats.org/officeDocument/2006/relationships/image" Target="../media/image1206.jpeg"/><Relationship Id="rId554" Type="http://schemas.openxmlformats.org/officeDocument/2006/relationships/image" Target="../media/image1306.jpeg"/><Relationship Id="rId596" Type="http://schemas.openxmlformats.org/officeDocument/2006/relationships/image" Target="../media/image629.jpeg"/><Relationship Id="rId761" Type="http://schemas.openxmlformats.org/officeDocument/2006/relationships/image" Target="../media/image1466.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105.jpeg"/><Relationship Id="rId414" Type="http://schemas.openxmlformats.org/officeDocument/2006/relationships/image" Target="../media/image1220.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47.jpeg"/><Relationship Id="rId260" Type="http://schemas.openxmlformats.org/officeDocument/2006/relationships/image" Target="../media/image266.jpeg"/><Relationship Id="rId316" Type="http://schemas.openxmlformats.org/officeDocument/2006/relationships/image" Target="../media/image1153.jpeg"/><Relationship Id="rId523" Type="http://schemas.openxmlformats.org/officeDocument/2006/relationships/image" Target="../media/image542.jpeg"/><Relationship Id="rId719" Type="http://schemas.openxmlformats.org/officeDocument/2006/relationships/image" Target="../media/image1432.jpeg"/><Relationship Id="rId55" Type="http://schemas.openxmlformats.org/officeDocument/2006/relationships/image" Target="../media/image1003.jpeg"/><Relationship Id="rId97" Type="http://schemas.openxmlformats.org/officeDocument/2006/relationships/image" Target="../media/image1037.jpeg"/><Relationship Id="rId120" Type="http://schemas.openxmlformats.org/officeDocument/2006/relationships/image" Target="../media/image1056.jpeg"/><Relationship Id="rId358" Type="http://schemas.openxmlformats.org/officeDocument/2006/relationships/image" Target="../media/image365.jpeg"/><Relationship Id="rId565" Type="http://schemas.openxmlformats.org/officeDocument/2006/relationships/image" Target="../media/image1315.jpeg"/><Relationship Id="rId730" Type="http://schemas.openxmlformats.org/officeDocument/2006/relationships/image" Target="../media/image1441.jpeg"/><Relationship Id="rId772" Type="http://schemas.openxmlformats.org/officeDocument/2006/relationships/image" Target="../media/image1474.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54.jpeg"/><Relationship Id="rId632" Type="http://schemas.openxmlformats.org/officeDocument/2006/relationships/image" Target="../media/image1364.jpeg"/><Relationship Id="rId271" Type="http://schemas.openxmlformats.org/officeDocument/2006/relationships/image" Target="../media/image1119.jpeg"/><Relationship Id="rId674" Type="http://schemas.openxmlformats.org/officeDocument/2006/relationships/image" Target="../media/image1393.jpeg"/><Relationship Id="rId24" Type="http://schemas.openxmlformats.org/officeDocument/2006/relationships/image" Target="../media/image978.jpeg"/><Relationship Id="rId66" Type="http://schemas.openxmlformats.org/officeDocument/2006/relationships/image" Target="../media/image1014.jpeg"/><Relationship Id="rId131" Type="http://schemas.openxmlformats.org/officeDocument/2006/relationships/image" Target="../media/image135.jpeg"/><Relationship Id="rId327" Type="http://schemas.openxmlformats.org/officeDocument/2006/relationships/image" Target="../media/image1162.jpeg"/><Relationship Id="rId369" Type="http://schemas.openxmlformats.org/officeDocument/2006/relationships/image" Target="../media/image1195.jpeg"/><Relationship Id="rId534" Type="http://schemas.openxmlformats.org/officeDocument/2006/relationships/image" Target="../media/image553.jpeg"/><Relationship Id="rId576" Type="http://schemas.openxmlformats.org/officeDocument/2006/relationships/image" Target="../media/image1325.jpeg"/><Relationship Id="rId741" Type="http://schemas.openxmlformats.org/officeDocument/2006/relationships/image" Target="../media/image1451.jpeg"/><Relationship Id="rId783" Type="http://schemas.openxmlformats.org/officeDocument/2006/relationships/image" Target="../media/image1483.jpeg"/><Relationship Id="rId173" Type="http://schemas.openxmlformats.org/officeDocument/2006/relationships/image" Target="../media/image1079.jpeg"/><Relationship Id="rId229" Type="http://schemas.openxmlformats.org/officeDocument/2006/relationships/image" Target="../media/image1096.jpeg"/><Relationship Id="rId380" Type="http://schemas.openxmlformats.org/officeDocument/2006/relationships/image" Target="../media/image1201.jpeg"/><Relationship Id="rId436" Type="http://schemas.openxmlformats.org/officeDocument/2006/relationships/image" Target="../media/image448.jpeg"/><Relationship Id="rId601" Type="http://schemas.openxmlformats.org/officeDocument/2006/relationships/image" Target="../media/image1347.jpeg"/><Relationship Id="rId643" Type="http://schemas.openxmlformats.org/officeDocument/2006/relationships/image" Target="../media/image1373.jpeg"/><Relationship Id="rId240" Type="http://schemas.openxmlformats.org/officeDocument/2006/relationships/image" Target="../media/image246.png"/><Relationship Id="rId478" Type="http://schemas.openxmlformats.org/officeDocument/2006/relationships/image" Target="../media/image1263.jpeg"/><Relationship Id="rId685" Type="http://schemas.openxmlformats.org/officeDocument/2006/relationships/image" Target="../media/image1403.jpeg"/><Relationship Id="rId35" Type="http://schemas.openxmlformats.org/officeDocument/2006/relationships/image" Target="../media/image987.jpeg"/><Relationship Id="rId77" Type="http://schemas.openxmlformats.org/officeDocument/2006/relationships/image" Target="../media/image1024.jpeg"/><Relationship Id="rId100" Type="http://schemas.openxmlformats.org/officeDocument/2006/relationships/image" Target="../media/image1040.jpeg"/><Relationship Id="rId282" Type="http://schemas.openxmlformats.org/officeDocument/2006/relationships/image" Target="../media/image288.jpeg"/><Relationship Id="rId338" Type="http://schemas.openxmlformats.org/officeDocument/2006/relationships/image" Target="../media/image1172.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35.jpeg"/><Relationship Id="rId710" Type="http://schemas.openxmlformats.org/officeDocument/2006/relationships/image" Target="../media/image1424.jpeg"/><Relationship Id="rId752" Type="http://schemas.openxmlformats.org/officeDocument/2006/relationships/image" Target="../media/image843.jpeg"/><Relationship Id="rId808" Type="http://schemas.openxmlformats.org/officeDocument/2006/relationships/image" Target="../media/image1501.jpeg"/><Relationship Id="rId8" Type="http://schemas.openxmlformats.org/officeDocument/2006/relationships/image" Target="../media/image965.jpeg"/><Relationship Id="rId142" Type="http://schemas.openxmlformats.org/officeDocument/2006/relationships/image" Target="../media/image146.jpeg"/><Relationship Id="rId184" Type="http://schemas.openxmlformats.org/officeDocument/2006/relationships/image" Target="../media/image1089.jpeg"/><Relationship Id="rId391" Type="http://schemas.openxmlformats.org/officeDocument/2006/relationships/image" Target="../media/image400.jpeg"/><Relationship Id="rId405" Type="http://schemas.openxmlformats.org/officeDocument/2006/relationships/image" Target="../media/image1214.jpeg"/><Relationship Id="rId447" Type="http://schemas.openxmlformats.org/officeDocument/2006/relationships/image" Target="../media/image1241.jpeg"/><Relationship Id="rId612" Type="http://schemas.openxmlformats.org/officeDocument/2006/relationships/image" Target="../media/image1351.jpeg"/><Relationship Id="rId794" Type="http://schemas.openxmlformats.org/officeDocument/2006/relationships/image" Target="../media/image900.jpeg"/><Relationship Id="rId251" Type="http://schemas.openxmlformats.org/officeDocument/2006/relationships/image" Target="../media/image1107.jpeg"/><Relationship Id="rId489" Type="http://schemas.openxmlformats.org/officeDocument/2006/relationships/image" Target="../media/image1269.jpeg"/><Relationship Id="rId654" Type="http://schemas.openxmlformats.org/officeDocument/2006/relationships/image" Target="../media/image1380.jpeg"/><Relationship Id="rId696" Type="http://schemas.openxmlformats.org/officeDocument/2006/relationships/image" Target="../media/image1412.jpeg"/><Relationship Id="rId46" Type="http://schemas.openxmlformats.org/officeDocument/2006/relationships/image" Target="../media/image994.jpeg"/><Relationship Id="rId293" Type="http://schemas.openxmlformats.org/officeDocument/2006/relationships/image" Target="../media/image1135.jpeg"/><Relationship Id="rId307" Type="http://schemas.openxmlformats.org/officeDocument/2006/relationships/image" Target="../media/image1146.jpeg"/><Relationship Id="rId349" Type="http://schemas.openxmlformats.org/officeDocument/2006/relationships/image" Target="../media/image1179.jpeg"/><Relationship Id="rId514" Type="http://schemas.openxmlformats.org/officeDocument/2006/relationships/image" Target="../media/image531.jpeg"/><Relationship Id="rId556" Type="http://schemas.openxmlformats.org/officeDocument/2006/relationships/image" Target="../media/image1308.jpeg"/><Relationship Id="rId721" Type="http://schemas.openxmlformats.org/officeDocument/2006/relationships/image" Target="../media/image1434.jpeg"/><Relationship Id="rId763" Type="http://schemas.openxmlformats.org/officeDocument/2006/relationships/image" Target="../media/image855.jpeg"/><Relationship Id="rId88" Type="http://schemas.openxmlformats.org/officeDocument/2006/relationships/image" Target="../media/image1031.jpeg"/><Relationship Id="rId111" Type="http://schemas.openxmlformats.org/officeDocument/2006/relationships/image" Target="../media/image1049.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88.jpeg"/><Relationship Id="rId416" Type="http://schemas.openxmlformats.org/officeDocument/2006/relationships/image" Target="../media/image1222.jpeg"/><Relationship Id="rId598" Type="http://schemas.openxmlformats.org/officeDocument/2006/relationships/image" Target="../media/image1344.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58.jpeg"/><Relationship Id="rId665" Type="http://schemas.openxmlformats.org/officeDocument/2006/relationships/image" Target="../media/image1388.jpeg"/><Relationship Id="rId15" Type="http://schemas.openxmlformats.org/officeDocument/2006/relationships/image" Target="../media/image970.jpeg"/><Relationship Id="rId57" Type="http://schemas.openxmlformats.org/officeDocument/2006/relationships/image" Target="../media/image1005.jpeg"/><Relationship Id="rId262" Type="http://schemas.openxmlformats.org/officeDocument/2006/relationships/image" Target="../media/image268.jpeg"/><Relationship Id="rId318" Type="http://schemas.openxmlformats.org/officeDocument/2006/relationships/image" Target="../media/image1155.jpeg"/><Relationship Id="rId525" Type="http://schemas.openxmlformats.org/officeDocument/2006/relationships/image" Target="../media/image1289.jpeg"/><Relationship Id="rId567" Type="http://schemas.openxmlformats.org/officeDocument/2006/relationships/image" Target="../media/image1317.jpeg"/><Relationship Id="rId732" Type="http://schemas.openxmlformats.org/officeDocument/2006/relationships/image" Target="../media/image1443.jpeg"/><Relationship Id="rId99" Type="http://schemas.openxmlformats.org/officeDocument/2006/relationships/image" Target="../media/image1039.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96.jpeg"/><Relationship Id="rId774" Type="http://schemas.openxmlformats.org/officeDocument/2006/relationships/image" Target="../media/image1476.jpeg"/><Relationship Id="rId427" Type="http://schemas.openxmlformats.org/officeDocument/2006/relationships/image" Target="../media/image439.jpeg"/><Relationship Id="rId469" Type="http://schemas.openxmlformats.org/officeDocument/2006/relationships/image" Target="../media/image1256.jpeg"/><Relationship Id="rId634" Type="http://schemas.openxmlformats.org/officeDocument/2006/relationships/image" Target="../media/image1365.jpeg"/><Relationship Id="rId676" Type="http://schemas.openxmlformats.org/officeDocument/2006/relationships/image" Target="../media/image1395.jpeg"/><Relationship Id="rId26" Type="http://schemas.openxmlformats.org/officeDocument/2006/relationships/image" Target="../media/image980.jpeg"/><Relationship Id="rId231" Type="http://schemas.openxmlformats.org/officeDocument/2006/relationships/image" Target="../media/image237.png"/><Relationship Id="rId273" Type="http://schemas.openxmlformats.org/officeDocument/2006/relationships/image" Target="../media/image1121.jpeg"/><Relationship Id="rId329" Type="http://schemas.openxmlformats.org/officeDocument/2006/relationships/image" Target="../media/image1163.jpeg"/><Relationship Id="rId480" Type="http://schemas.openxmlformats.org/officeDocument/2006/relationships/image" Target="../media/image496.jpeg"/><Relationship Id="rId536" Type="http://schemas.openxmlformats.org/officeDocument/2006/relationships/image" Target="../media/image1295.jpeg"/><Relationship Id="rId701" Type="http://schemas.openxmlformats.org/officeDocument/2006/relationships/image" Target="../media/image1416.jpeg"/><Relationship Id="rId68" Type="http://schemas.openxmlformats.org/officeDocument/2006/relationships/image" Target="../media/image1016.jpeg"/><Relationship Id="rId133" Type="http://schemas.openxmlformats.org/officeDocument/2006/relationships/image" Target="../media/image137.jpeg"/><Relationship Id="rId175" Type="http://schemas.openxmlformats.org/officeDocument/2006/relationships/image" Target="../media/image1081.png"/><Relationship Id="rId340" Type="http://schemas.openxmlformats.org/officeDocument/2006/relationships/image" Target="../media/image1174.jpeg"/><Relationship Id="rId578" Type="http://schemas.openxmlformats.org/officeDocument/2006/relationships/image" Target="../media/image1327.jpeg"/><Relationship Id="rId743" Type="http://schemas.openxmlformats.org/officeDocument/2006/relationships/image" Target="../media/image1453.jpeg"/><Relationship Id="rId785" Type="http://schemas.openxmlformats.org/officeDocument/2006/relationships/image" Target="../media/image1485.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35.jpeg"/><Relationship Id="rId603" Type="http://schemas.openxmlformats.org/officeDocument/2006/relationships/image" Target="../media/image1349.jpeg"/><Relationship Id="rId645" Type="http://schemas.openxmlformats.org/officeDocument/2006/relationships/image" Target="../media/image1374.jpeg"/><Relationship Id="rId687" Type="http://schemas.openxmlformats.org/officeDocument/2006/relationships/image" Target="../media/image1405.jpeg"/><Relationship Id="rId810" Type="http://schemas.openxmlformats.org/officeDocument/2006/relationships/image" Target="../media/image917.jpeg"/><Relationship Id="rId242" Type="http://schemas.openxmlformats.org/officeDocument/2006/relationships/image" Target="../media/image1098.png"/><Relationship Id="rId284" Type="http://schemas.openxmlformats.org/officeDocument/2006/relationships/image" Target="../media/image1129.jpeg"/><Relationship Id="rId491" Type="http://schemas.openxmlformats.org/officeDocument/2006/relationships/image" Target="../media/image1270.jpeg"/><Relationship Id="rId505" Type="http://schemas.openxmlformats.org/officeDocument/2006/relationships/image" Target="../media/image1277.jpeg"/><Relationship Id="rId712" Type="http://schemas.openxmlformats.org/officeDocument/2006/relationships/image" Target="../media/image1426.jpeg"/><Relationship Id="rId37" Type="http://schemas.openxmlformats.org/officeDocument/2006/relationships/image" Target="../media/image989.jpeg"/><Relationship Id="rId79" Type="http://schemas.openxmlformats.org/officeDocument/2006/relationships/image" Target="../media/image1025.jpeg"/><Relationship Id="rId102" Type="http://schemas.openxmlformats.org/officeDocument/2006/relationships/image" Target="../media/image1042.jpeg"/><Relationship Id="rId144" Type="http://schemas.openxmlformats.org/officeDocument/2006/relationships/image" Target="../media/image1060.jpeg"/><Relationship Id="rId547" Type="http://schemas.openxmlformats.org/officeDocument/2006/relationships/image" Target="../media/image1301.jpeg"/><Relationship Id="rId589" Type="http://schemas.openxmlformats.org/officeDocument/2006/relationships/image" Target="../media/image1337.jpeg"/><Relationship Id="rId754" Type="http://schemas.openxmlformats.org/officeDocument/2006/relationships/image" Target="../media/image1462.jpeg"/><Relationship Id="rId796" Type="http://schemas.openxmlformats.org/officeDocument/2006/relationships/image" Target="../media/image1493.jpeg"/><Relationship Id="rId90" Type="http://schemas.openxmlformats.org/officeDocument/2006/relationships/image" Target="../media/image1033.jpeg"/><Relationship Id="rId186" Type="http://schemas.openxmlformats.org/officeDocument/2006/relationships/image" Target="../media/image1091.jpeg"/><Relationship Id="rId351" Type="http://schemas.openxmlformats.org/officeDocument/2006/relationships/image" Target="../media/image1181.jpeg"/><Relationship Id="rId393" Type="http://schemas.openxmlformats.org/officeDocument/2006/relationships/image" Target="../media/image402.jpeg"/><Relationship Id="rId407" Type="http://schemas.openxmlformats.org/officeDocument/2006/relationships/image" Target="../media/image1215.jpeg"/><Relationship Id="rId449" Type="http://schemas.openxmlformats.org/officeDocument/2006/relationships/image" Target="../media/image1243.jpeg"/><Relationship Id="rId614" Type="http://schemas.openxmlformats.org/officeDocument/2006/relationships/image" Target="../media/image1353.jpeg"/><Relationship Id="rId656" Type="http://schemas.openxmlformats.org/officeDocument/2006/relationships/image" Target="../media/image1382.jpeg"/><Relationship Id="rId211" Type="http://schemas.openxmlformats.org/officeDocument/2006/relationships/image" Target="../media/image215.jpeg"/><Relationship Id="rId253" Type="http://schemas.openxmlformats.org/officeDocument/2006/relationships/image" Target="../media/image1109.jpeg"/><Relationship Id="rId295" Type="http://schemas.openxmlformats.org/officeDocument/2006/relationships/image" Target="../media/image1136.jpeg"/><Relationship Id="rId309" Type="http://schemas.openxmlformats.org/officeDocument/2006/relationships/image" Target="../media/image1148.jpeg"/><Relationship Id="rId460" Type="http://schemas.openxmlformats.org/officeDocument/2006/relationships/image" Target="../media/image1251.jpeg"/><Relationship Id="rId516" Type="http://schemas.openxmlformats.org/officeDocument/2006/relationships/image" Target="../media/image1282.jpeg"/><Relationship Id="rId698" Type="http://schemas.openxmlformats.org/officeDocument/2006/relationships/image" Target="../media/image767.jpeg"/><Relationship Id="rId48" Type="http://schemas.openxmlformats.org/officeDocument/2006/relationships/image" Target="../media/image996.jpeg"/><Relationship Id="rId113" Type="http://schemas.openxmlformats.org/officeDocument/2006/relationships/image" Target="../media/image1051.jpeg"/><Relationship Id="rId320" Type="http://schemas.openxmlformats.org/officeDocument/2006/relationships/image" Target="../media/image1157.jpeg"/><Relationship Id="rId558" Type="http://schemas.openxmlformats.org/officeDocument/2006/relationships/image" Target="../media/image1310.jpeg"/><Relationship Id="rId723" Type="http://schemas.openxmlformats.org/officeDocument/2006/relationships/image" Target="../media/image1436.jpeg"/><Relationship Id="rId765" Type="http://schemas.openxmlformats.org/officeDocument/2006/relationships/image" Target="../media/image859.jpeg"/><Relationship Id="rId155" Type="http://schemas.openxmlformats.org/officeDocument/2006/relationships/image" Target="../media/image1069.jpeg"/><Relationship Id="rId197" Type="http://schemas.openxmlformats.org/officeDocument/2006/relationships/image" Target="../media/image201.jpeg"/><Relationship Id="rId362" Type="http://schemas.openxmlformats.org/officeDocument/2006/relationships/image" Target="../media/image1189.jpeg"/><Relationship Id="rId418" Type="http://schemas.openxmlformats.org/officeDocument/2006/relationships/image" Target="../media/image1224.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114.jpeg"/><Relationship Id="rId471" Type="http://schemas.openxmlformats.org/officeDocument/2006/relationships/image" Target="../media/image1258.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1007.jpeg"/><Relationship Id="rId124" Type="http://schemas.openxmlformats.org/officeDocument/2006/relationships/image" Target="../media/image128.png"/><Relationship Id="rId527" Type="http://schemas.openxmlformats.org/officeDocument/2006/relationships/image" Target="../media/image1290.jpeg"/><Relationship Id="rId569" Type="http://schemas.openxmlformats.org/officeDocument/2006/relationships/image" Target="../media/image1319.jpeg"/><Relationship Id="rId734" Type="http://schemas.openxmlformats.org/officeDocument/2006/relationships/image" Target="../media/image1445.jpeg"/><Relationship Id="rId776" Type="http://schemas.openxmlformats.org/officeDocument/2006/relationships/image" Target="../media/image875.jpeg"/><Relationship Id="rId70" Type="http://schemas.openxmlformats.org/officeDocument/2006/relationships/image" Target="../media/image1018.jpeg"/><Relationship Id="rId166" Type="http://schemas.openxmlformats.org/officeDocument/2006/relationships/image" Target="../media/image170.jpeg"/><Relationship Id="rId331" Type="http://schemas.openxmlformats.org/officeDocument/2006/relationships/image" Target="../media/image1165.jpeg"/><Relationship Id="rId373" Type="http://schemas.openxmlformats.org/officeDocument/2006/relationships/image" Target="../media/image1197.jpeg"/><Relationship Id="rId429" Type="http://schemas.openxmlformats.org/officeDocument/2006/relationships/image" Target="../media/image1231.jpeg"/><Relationship Id="rId580" Type="http://schemas.openxmlformats.org/officeDocument/2006/relationships/image" Target="../media/image1329.jpeg"/><Relationship Id="rId636" Type="http://schemas.openxmlformats.org/officeDocument/2006/relationships/image" Target="../media/image1367.jpeg"/><Relationship Id="rId801" Type="http://schemas.openxmlformats.org/officeDocument/2006/relationships/image" Target="../media/image1494.jpeg"/><Relationship Id="rId1" Type="http://schemas.openxmlformats.org/officeDocument/2006/relationships/image" Target="../media/image960.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82.jpeg"/><Relationship Id="rId275" Type="http://schemas.openxmlformats.org/officeDocument/2006/relationships/image" Target="../media/image1123.png"/><Relationship Id="rId300" Type="http://schemas.openxmlformats.org/officeDocument/2006/relationships/image" Target="../media/image1140.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418.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82.png"/><Relationship Id="rId342" Type="http://schemas.openxmlformats.org/officeDocument/2006/relationships/image" Target="../media/image1176.jpeg"/><Relationship Id="rId384" Type="http://schemas.openxmlformats.org/officeDocument/2006/relationships/image" Target="../media/image1203.jpeg"/><Relationship Id="rId591" Type="http://schemas.openxmlformats.org/officeDocument/2006/relationships/image" Target="../media/image1339.jpeg"/><Relationship Id="rId605" Type="http://schemas.openxmlformats.org/officeDocument/2006/relationships/image" Target="../media/image642.jpeg"/><Relationship Id="rId787" Type="http://schemas.openxmlformats.org/officeDocument/2006/relationships/image" Target="../media/image1487.jpeg"/><Relationship Id="rId812" Type="http://schemas.openxmlformats.org/officeDocument/2006/relationships/image" Target="../media/image1504.jpeg"/><Relationship Id="rId202" Type="http://schemas.openxmlformats.org/officeDocument/2006/relationships/image" Target="../media/image206.jpeg"/><Relationship Id="rId244" Type="http://schemas.openxmlformats.org/officeDocument/2006/relationships/image" Target="../media/image1100.jpeg"/><Relationship Id="rId647" Type="http://schemas.openxmlformats.org/officeDocument/2006/relationships/image" Target="../media/image1375.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30.jpeg"/><Relationship Id="rId451" Type="http://schemas.openxmlformats.org/officeDocument/2006/relationships/image" Target="../media/image1245.jpeg"/><Relationship Id="rId493" Type="http://schemas.openxmlformats.org/officeDocument/2006/relationships/image" Target="../media/image1272.jpeg"/><Relationship Id="rId507" Type="http://schemas.openxmlformats.org/officeDocument/2006/relationships/image" Target="../media/image1279.jpeg"/><Relationship Id="rId549" Type="http://schemas.openxmlformats.org/officeDocument/2006/relationships/image" Target="../media/image1302.jpeg"/><Relationship Id="rId714" Type="http://schemas.openxmlformats.org/officeDocument/2006/relationships/image" Target="../media/image1427.jpeg"/><Relationship Id="rId756" Type="http://schemas.openxmlformats.org/officeDocument/2006/relationships/image" Target="../media/image846.jpeg"/><Relationship Id="rId50" Type="http://schemas.openxmlformats.org/officeDocument/2006/relationships/image" Target="../media/image998.jpeg"/><Relationship Id="rId104" Type="http://schemas.openxmlformats.org/officeDocument/2006/relationships/image" Target="../media/image108.jpeg"/><Relationship Id="rId146" Type="http://schemas.openxmlformats.org/officeDocument/2006/relationships/image" Target="../media/image1062.jpeg"/><Relationship Id="rId188" Type="http://schemas.openxmlformats.org/officeDocument/2006/relationships/image" Target="../media/image1093.jpeg"/><Relationship Id="rId311" Type="http://schemas.openxmlformats.org/officeDocument/2006/relationships/image" Target="../media/image1149.jpeg"/><Relationship Id="rId353" Type="http://schemas.openxmlformats.org/officeDocument/2006/relationships/image" Target="../media/image1183.jpeg"/><Relationship Id="rId395" Type="http://schemas.openxmlformats.org/officeDocument/2006/relationships/image" Target="../media/image404.jpeg"/><Relationship Id="rId409" Type="http://schemas.openxmlformats.org/officeDocument/2006/relationships/image" Target="../media/image1217.jpeg"/><Relationship Id="rId560" Type="http://schemas.openxmlformats.org/officeDocument/2006/relationships/image" Target="../media/image1312.jpeg"/><Relationship Id="rId798" Type="http://schemas.openxmlformats.org/officeDocument/2006/relationships/image" Target="../media/image904.jpeg"/><Relationship Id="rId92" Type="http://schemas.openxmlformats.org/officeDocument/2006/relationships/image" Target="../media/image1035.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83.jpeg"/><Relationship Id="rId255" Type="http://schemas.openxmlformats.org/officeDocument/2006/relationships/image" Target="../media/image1111.jpeg"/><Relationship Id="rId297" Type="http://schemas.openxmlformats.org/officeDocument/2006/relationships/image" Target="../media/image1138.jpeg"/><Relationship Id="rId462" Type="http://schemas.openxmlformats.org/officeDocument/2006/relationships/image" Target="../media/image477.jpeg"/><Relationship Id="rId518" Type="http://schemas.openxmlformats.org/officeDocument/2006/relationships/image" Target="../media/image1284.jpeg"/><Relationship Id="rId725" Type="http://schemas.openxmlformats.org/officeDocument/2006/relationships/image" Target="../media/image1438.jpeg"/><Relationship Id="rId115" Type="http://schemas.openxmlformats.org/officeDocument/2006/relationships/image" Target="../media/image1053.jpeg"/><Relationship Id="rId157" Type="http://schemas.openxmlformats.org/officeDocument/2006/relationships/image" Target="../media/image1071.png"/><Relationship Id="rId322" Type="http://schemas.openxmlformats.org/officeDocument/2006/relationships/image" Target="../media/image1158.jpeg"/><Relationship Id="rId364" Type="http://schemas.openxmlformats.org/officeDocument/2006/relationships/image" Target="../media/image371.jpeg"/><Relationship Id="rId767" Type="http://schemas.openxmlformats.org/officeDocument/2006/relationships/image" Target="../media/image1470.jpeg"/><Relationship Id="rId61" Type="http://schemas.openxmlformats.org/officeDocument/2006/relationships/image" Target="../media/image1009.jpeg"/><Relationship Id="rId199" Type="http://schemas.openxmlformats.org/officeDocument/2006/relationships/image" Target="../media/image203.png"/><Relationship Id="rId571" Type="http://schemas.openxmlformats.org/officeDocument/2006/relationships/image" Target="../media/image1321.jpeg"/><Relationship Id="rId627" Type="http://schemas.openxmlformats.org/officeDocument/2006/relationships/image" Target="../media/image671.jpeg"/><Relationship Id="rId669" Type="http://schemas.openxmlformats.org/officeDocument/2006/relationships/image" Target="../media/image1390.jpeg"/><Relationship Id="rId19" Type="http://schemas.openxmlformats.org/officeDocument/2006/relationships/image" Target="../media/image973.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32.jpeg"/><Relationship Id="rId473" Type="http://schemas.openxmlformats.org/officeDocument/2006/relationships/image" Target="../media/image1260.jpeg"/><Relationship Id="rId529" Type="http://schemas.openxmlformats.org/officeDocument/2006/relationships/image" Target="../media/image1292.jpeg"/><Relationship Id="rId680" Type="http://schemas.openxmlformats.org/officeDocument/2006/relationships/image" Target="../media/image1398.jpeg"/><Relationship Id="rId736" Type="http://schemas.openxmlformats.org/officeDocument/2006/relationships/image" Target="../media/image1447.jpeg"/><Relationship Id="rId30" Type="http://schemas.openxmlformats.org/officeDocument/2006/relationships/image" Target="../media/image984.jpeg"/><Relationship Id="rId126" Type="http://schemas.openxmlformats.org/officeDocument/2006/relationships/image" Target="../media/image130.png"/><Relationship Id="rId168" Type="http://schemas.openxmlformats.org/officeDocument/2006/relationships/image" Target="../media/image1075.jpeg"/><Relationship Id="rId333" Type="http://schemas.openxmlformats.org/officeDocument/2006/relationships/image" Target="../media/image1167.jpeg"/><Relationship Id="rId540" Type="http://schemas.openxmlformats.org/officeDocument/2006/relationships/image" Target="../media/image1297.jpeg"/><Relationship Id="rId778" Type="http://schemas.openxmlformats.org/officeDocument/2006/relationships/image" Target="../media/image1479.jpeg"/><Relationship Id="rId72" Type="http://schemas.openxmlformats.org/officeDocument/2006/relationships/image" Target="../media/image1020.jpeg"/><Relationship Id="rId375" Type="http://schemas.openxmlformats.org/officeDocument/2006/relationships/image" Target="../media/image382.jpeg"/><Relationship Id="rId582" Type="http://schemas.openxmlformats.org/officeDocument/2006/relationships/image" Target="../media/image1331.jpeg"/><Relationship Id="rId638" Type="http://schemas.openxmlformats.org/officeDocument/2006/relationships/image" Target="../media/image1368.jpeg"/><Relationship Id="rId803" Type="http://schemas.openxmlformats.org/officeDocument/2006/relationships/image" Target="../media/image1496.jpeg"/><Relationship Id="rId3" Type="http://schemas.openxmlformats.org/officeDocument/2006/relationships/image" Target="../media/image962.jpeg"/><Relationship Id="rId235" Type="http://schemas.openxmlformats.org/officeDocument/2006/relationships/image" Target="../media/image241.jpeg"/><Relationship Id="rId277" Type="http://schemas.openxmlformats.org/officeDocument/2006/relationships/image" Target="../media/image1125.jpeg"/><Relationship Id="rId400" Type="http://schemas.openxmlformats.org/officeDocument/2006/relationships/image" Target="../media/image1210.jpeg"/><Relationship Id="rId442" Type="http://schemas.openxmlformats.org/officeDocument/2006/relationships/image" Target="../media/image1238.jpeg"/><Relationship Id="rId484" Type="http://schemas.openxmlformats.org/officeDocument/2006/relationships/image" Target="../media/image500.jpeg"/><Relationship Id="rId705" Type="http://schemas.openxmlformats.org/officeDocument/2006/relationships/image" Target="../media/image1420.jpeg"/><Relationship Id="rId137" Type="http://schemas.openxmlformats.org/officeDocument/2006/relationships/image" Target="../media/image1058.jpeg"/><Relationship Id="rId302" Type="http://schemas.openxmlformats.org/officeDocument/2006/relationships/image" Target="../media/image1142.jpeg"/><Relationship Id="rId344" Type="http://schemas.openxmlformats.org/officeDocument/2006/relationships/image" Target="../media/image350.jpeg"/><Relationship Id="rId691" Type="http://schemas.openxmlformats.org/officeDocument/2006/relationships/image" Target="../media/image1408.jpeg"/><Relationship Id="rId747" Type="http://schemas.openxmlformats.org/officeDocument/2006/relationships/image" Target="../media/image1456.jpeg"/><Relationship Id="rId789" Type="http://schemas.openxmlformats.org/officeDocument/2006/relationships/image" Target="../media/image1489.jpeg"/><Relationship Id="rId41" Type="http://schemas.openxmlformats.org/officeDocument/2006/relationships/image" Target="../media/image44.jpeg"/><Relationship Id="rId83" Type="http://schemas.openxmlformats.org/officeDocument/2006/relationships/image" Target="../media/image1028.jpeg"/><Relationship Id="rId179" Type="http://schemas.openxmlformats.org/officeDocument/2006/relationships/image" Target="../media/image1084.jpeg"/><Relationship Id="rId386" Type="http://schemas.openxmlformats.org/officeDocument/2006/relationships/image" Target="../media/image1204.jpeg"/><Relationship Id="rId551" Type="http://schemas.openxmlformats.org/officeDocument/2006/relationships/image" Target="../media/image572.jpeg"/><Relationship Id="rId593" Type="http://schemas.openxmlformats.org/officeDocument/2006/relationships/image" Target="../media/image1340.jpeg"/><Relationship Id="rId607" Type="http://schemas.openxmlformats.org/officeDocument/2006/relationships/image" Target="../media/image645.jpeg"/><Relationship Id="rId649" Type="http://schemas.openxmlformats.org/officeDocument/2006/relationships/image" Target="../media/image1377.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102.jpeg"/><Relationship Id="rId288" Type="http://schemas.openxmlformats.org/officeDocument/2006/relationships/image" Target="../media/image1131.jpeg"/><Relationship Id="rId411" Type="http://schemas.openxmlformats.org/officeDocument/2006/relationships/image" Target="../media/image1218.jpeg"/><Relationship Id="rId453" Type="http://schemas.openxmlformats.org/officeDocument/2006/relationships/image" Target="../media/image1247.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44.jpeg"/><Relationship Id="rId313" Type="http://schemas.openxmlformats.org/officeDocument/2006/relationships/image" Target="../media/image1151.jpeg"/><Relationship Id="rId495" Type="http://schemas.openxmlformats.org/officeDocument/2006/relationships/image" Target="../media/image1273.jpeg"/><Relationship Id="rId716" Type="http://schemas.openxmlformats.org/officeDocument/2006/relationships/image" Target="../media/image1429.jpeg"/><Relationship Id="rId758" Type="http://schemas.openxmlformats.org/officeDocument/2006/relationships/image" Target="../media/image1463.jpeg"/><Relationship Id="rId10" Type="http://schemas.openxmlformats.org/officeDocument/2006/relationships/image" Target="../media/image967.jpeg"/><Relationship Id="rId52" Type="http://schemas.openxmlformats.org/officeDocument/2006/relationships/image" Target="../media/image1000.jpeg"/><Relationship Id="rId94" Type="http://schemas.openxmlformats.org/officeDocument/2006/relationships/image" Target="../media/image1036.jpeg"/><Relationship Id="rId148" Type="http://schemas.openxmlformats.org/officeDocument/2006/relationships/image" Target="../media/image152.jpeg"/><Relationship Id="rId355" Type="http://schemas.openxmlformats.org/officeDocument/2006/relationships/image" Target="../media/image1185.jpeg"/><Relationship Id="rId397" Type="http://schemas.openxmlformats.org/officeDocument/2006/relationships/image" Target="../media/image1208.png"/><Relationship Id="rId520" Type="http://schemas.openxmlformats.org/officeDocument/2006/relationships/image" Target="../media/image1286.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113.jpeg"/><Relationship Id="rId422" Type="http://schemas.openxmlformats.org/officeDocument/2006/relationships/image" Target="../media/image1227.jpeg"/><Relationship Id="rId464" Type="http://schemas.openxmlformats.org/officeDocument/2006/relationships/image" Target="../media/image1252.jpeg"/><Relationship Id="rId299" Type="http://schemas.openxmlformats.org/officeDocument/2006/relationships/image" Target="../media/image1139.jpeg"/><Relationship Id="rId727" Type="http://schemas.openxmlformats.org/officeDocument/2006/relationships/image" Target="../media/image801.jpeg"/><Relationship Id="rId63" Type="http://schemas.openxmlformats.org/officeDocument/2006/relationships/image" Target="../media/image1011.jpeg"/><Relationship Id="rId159" Type="http://schemas.openxmlformats.org/officeDocument/2006/relationships/image" Target="../media/image1073.jpeg"/><Relationship Id="rId366" Type="http://schemas.openxmlformats.org/officeDocument/2006/relationships/image" Target="../media/image1192.jpeg"/><Relationship Id="rId573" Type="http://schemas.openxmlformats.org/officeDocument/2006/relationships/image" Target="../media/image1323.jpeg"/><Relationship Id="rId780" Type="http://schemas.openxmlformats.org/officeDocument/2006/relationships/image" Target="../media/image1480.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70.jpeg"/><Relationship Id="rId738" Type="http://schemas.openxmlformats.org/officeDocument/2006/relationships/image" Target="../media/image1449.jpeg"/><Relationship Id="rId74" Type="http://schemas.openxmlformats.org/officeDocument/2006/relationships/image" Target="../media/image1021.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32.jpeg"/><Relationship Id="rId805" Type="http://schemas.openxmlformats.org/officeDocument/2006/relationships/image" Target="../media/image1498.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91.jpeg"/><Relationship Id="rId444" Type="http://schemas.openxmlformats.org/officeDocument/2006/relationships/image" Target="../media/image456.jpeg"/><Relationship Id="rId651" Type="http://schemas.openxmlformats.org/officeDocument/2006/relationships/image" Target="../media/image1379.jpeg"/><Relationship Id="rId749" Type="http://schemas.openxmlformats.org/officeDocument/2006/relationships/image" Target="../media/image1458.jpeg"/><Relationship Id="rId290" Type="http://schemas.openxmlformats.org/officeDocument/2006/relationships/image" Target="../media/image1133.jpeg"/><Relationship Id="rId304" Type="http://schemas.openxmlformats.org/officeDocument/2006/relationships/image" Target="../media/image1143.jpeg"/><Relationship Id="rId388" Type="http://schemas.openxmlformats.org/officeDocument/2006/relationships/image" Target="../media/image1205.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30.jpeg"/><Relationship Id="rId150" Type="http://schemas.openxmlformats.org/officeDocument/2006/relationships/image" Target="../media/image1065.jpeg"/><Relationship Id="rId595" Type="http://schemas.openxmlformats.org/officeDocument/2006/relationships/image" Target="../media/image1342.jpeg"/><Relationship Id="rId248" Type="http://schemas.openxmlformats.org/officeDocument/2006/relationships/image" Target="../media/image1104.jpeg"/><Relationship Id="rId455" Type="http://schemas.openxmlformats.org/officeDocument/2006/relationships/image" Target="../media/image1248.jpeg"/><Relationship Id="rId662" Type="http://schemas.openxmlformats.org/officeDocument/2006/relationships/image" Target="../media/image1386.jpeg"/><Relationship Id="rId12" Type="http://schemas.openxmlformats.org/officeDocument/2006/relationships/image" Target="../media/image969.jpeg"/><Relationship Id="rId108" Type="http://schemas.openxmlformats.org/officeDocument/2006/relationships/image" Target="../media/image1046.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209.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92.jpeg"/><Relationship Id="rId23" Type="http://schemas.openxmlformats.org/officeDocument/2006/relationships/image" Target="../media/image977.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93.jpeg"/><Relationship Id="rId740" Type="http://schemas.openxmlformats.org/officeDocument/2006/relationships/image" Target="../media/image1450.jpeg"/><Relationship Id="rId172" Type="http://schemas.openxmlformats.org/officeDocument/2006/relationships/image" Target="../media/image176.png"/><Relationship Id="rId477" Type="http://schemas.openxmlformats.org/officeDocument/2006/relationships/image" Target="../media/image1262.jpeg"/><Relationship Id="rId600" Type="http://schemas.openxmlformats.org/officeDocument/2006/relationships/image" Target="../media/image1346.jpeg"/><Relationship Id="rId684" Type="http://schemas.openxmlformats.org/officeDocument/2006/relationships/image" Target="../media/image1402.jpeg"/><Relationship Id="rId337" Type="http://schemas.openxmlformats.org/officeDocument/2006/relationships/image" Target="../media/image1171.jpeg"/><Relationship Id="rId34" Type="http://schemas.openxmlformats.org/officeDocument/2006/relationships/image" Target="../media/image36.jpeg"/><Relationship Id="rId544" Type="http://schemas.openxmlformats.org/officeDocument/2006/relationships/image" Target="../media/image1299.jpeg"/><Relationship Id="rId751" Type="http://schemas.openxmlformats.org/officeDocument/2006/relationships/image" Target="../media/image1460.jpeg"/><Relationship Id="rId183" Type="http://schemas.openxmlformats.org/officeDocument/2006/relationships/image" Target="../media/image1088.jpeg"/><Relationship Id="rId390" Type="http://schemas.openxmlformats.org/officeDocument/2006/relationships/image" Target="../media/image399.jpeg"/><Relationship Id="rId404" Type="http://schemas.openxmlformats.org/officeDocument/2006/relationships/image" Target="../media/image1213.jpeg"/><Relationship Id="rId611" Type="http://schemas.openxmlformats.org/officeDocument/2006/relationships/image" Target="../media/image652.jpeg"/><Relationship Id="rId250" Type="http://schemas.openxmlformats.org/officeDocument/2006/relationships/image" Target="../media/image1106.jpeg"/><Relationship Id="rId488" Type="http://schemas.openxmlformats.org/officeDocument/2006/relationships/image" Target="../media/image1268.jpeg"/><Relationship Id="rId695" Type="http://schemas.openxmlformats.org/officeDocument/2006/relationships/image" Target="../media/image1411.jpeg"/><Relationship Id="rId709" Type="http://schemas.openxmlformats.org/officeDocument/2006/relationships/image" Target="../media/image1423.jpeg"/><Relationship Id="rId45" Type="http://schemas.openxmlformats.org/officeDocument/2006/relationships/image" Target="../media/image48.jpeg"/><Relationship Id="rId110" Type="http://schemas.openxmlformats.org/officeDocument/2006/relationships/image" Target="../media/image1048.jpeg"/><Relationship Id="rId348" Type="http://schemas.openxmlformats.org/officeDocument/2006/relationships/image" Target="../media/image354.jpeg"/><Relationship Id="rId555" Type="http://schemas.openxmlformats.org/officeDocument/2006/relationships/image" Target="../media/image1307.jpeg"/><Relationship Id="rId762" Type="http://schemas.openxmlformats.org/officeDocument/2006/relationships/image" Target="../media/image1467.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221.jpeg"/><Relationship Id="rId622" Type="http://schemas.openxmlformats.org/officeDocument/2006/relationships/image" Target="../media/image1357.jpeg"/><Relationship Id="rId261" Type="http://schemas.openxmlformats.org/officeDocument/2006/relationships/image" Target="../media/image267.jpeg"/><Relationship Id="rId499" Type="http://schemas.openxmlformats.org/officeDocument/2006/relationships/image" Target="../media/image1275.jpeg"/><Relationship Id="rId56" Type="http://schemas.openxmlformats.org/officeDocument/2006/relationships/image" Target="../media/image1004.jpeg"/><Relationship Id="rId359" Type="http://schemas.openxmlformats.org/officeDocument/2006/relationships/image" Target="../media/image366.jpeg"/><Relationship Id="rId566" Type="http://schemas.openxmlformats.org/officeDocument/2006/relationships/image" Target="../media/image1316.jpeg"/><Relationship Id="rId773" Type="http://schemas.openxmlformats.org/officeDocument/2006/relationships/image" Target="../media/image1475.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30.jpeg"/><Relationship Id="rId633" Type="http://schemas.openxmlformats.org/officeDocument/2006/relationships/image" Target="../media/image680.jpeg"/><Relationship Id="rId67" Type="http://schemas.openxmlformats.org/officeDocument/2006/relationships/image" Target="../media/image1015.jpeg"/><Relationship Id="rId272" Type="http://schemas.openxmlformats.org/officeDocument/2006/relationships/image" Target="../media/image1120.jpeg"/><Relationship Id="rId577" Type="http://schemas.openxmlformats.org/officeDocument/2006/relationships/image" Target="../media/image1326.jpeg"/><Relationship Id="rId700" Type="http://schemas.openxmlformats.org/officeDocument/2006/relationships/image" Target="../media/image1415.jpeg"/><Relationship Id="rId132" Type="http://schemas.openxmlformats.org/officeDocument/2006/relationships/image" Target="../media/image136.jpeg"/><Relationship Id="rId784" Type="http://schemas.openxmlformats.org/officeDocument/2006/relationships/image" Target="../media/image1484.jpeg"/><Relationship Id="rId437" Type="http://schemas.openxmlformats.org/officeDocument/2006/relationships/image" Target="../media/image1234.jpeg"/><Relationship Id="rId644" Type="http://schemas.openxmlformats.org/officeDocument/2006/relationships/image" Target="../media/image693.jpeg"/><Relationship Id="rId283" Type="http://schemas.openxmlformats.org/officeDocument/2006/relationships/image" Target="../media/image1128.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425.jpeg"/><Relationship Id="rId78" Type="http://schemas.openxmlformats.org/officeDocument/2006/relationships/image" Target="../media/image81.jpeg"/><Relationship Id="rId143" Type="http://schemas.openxmlformats.org/officeDocument/2006/relationships/image" Target="../media/image1059.jpeg"/><Relationship Id="rId350" Type="http://schemas.openxmlformats.org/officeDocument/2006/relationships/image" Target="../media/image1180.jpeg"/><Relationship Id="rId588" Type="http://schemas.openxmlformats.org/officeDocument/2006/relationships/image" Target="../media/image1336.jpeg"/><Relationship Id="rId795" Type="http://schemas.openxmlformats.org/officeDocument/2006/relationships/image" Target="../media/image901.jpeg"/><Relationship Id="rId809" Type="http://schemas.openxmlformats.org/officeDocument/2006/relationships/image" Target="../media/image1502.jpeg"/><Relationship Id="rId9" Type="http://schemas.openxmlformats.org/officeDocument/2006/relationships/image" Target="../media/image966.jpeg"/><Relationship Id="rId210" Type="http://schemas.openxmlformats.org/officeDocument/2006/relationships/image" Target="../media/image214.png"/><Relationship Id="rId448" Type="http://schemas.openxmlformats.org/officeDocument/2006/relationships/image" Target="../media/image1242.jpeg"/><Relationship Id="rId655" Type="http://schemas.openxmlformats.org/officeDocument/2006/relationships/image" Target="../media/image1381.jpeg"/><Relationship Id="rId294" Type="http://schemas.openxmlformats.org/officeDocument/2006/relationships/image" Target="../media/image300.jpeg"/><Relationship Id="rId308" Type="http://schemas.openxmlformats.org/officeDocument/2006/relationships/image" Target="../media/image1147.jpeg"/><Relationship Id="rId515" Type="http://schemas.openxmlformats.org/officeDocument/2006/relationships/image" Target="../media/image532.jpeg"/><Relationship Id="rId722" Type="http://schemas.openxmlformats.org/officeDocument/2006/relationships/image" Target="../media/image1435.jpeg"/><Relationship Id="rId89" Type="http://schemas.openxmlformats.org/officeDocument/2006/relationships/image" Target="../media/image1032.jpeg"/><Relationship Id="rId154" Type="http://schemas.openxmlformats.org/officeDocument/2006/relationships/image" Target="../media/image1068.jpeg"/><Relationship Id="rId361" Type="http://schemas.openxmlformats.org/officeDocument/2006/relationships/image" Target="../media/image368.jpeg"/><Relationship Id="rId599" Type="http://schemas.openxmlformats.org/officeDocument/2006/relationships/image" Target="../media/image1345.jpeg"/><Relationship Id="rId459" Type="http://schemas.openxmlformats.org/officeDocument/2006/relationships/image" Target="../media/image1250.jpeg"/><Relationship Id="rId666" Type="http://schemas.openxmlformats.org/officeDocument/2006/relationships/image" Target="../media/image718.jpeg"/><Relationship Id="rId16" Type="http://schemas.openxmlformats.org/officeDocument/2006/relationships/image" Target="../media/image971.jpeg"/><Relationship Id="rId221" Type="http://schemas.openxmlformats.org/officeDocument/2006/relationships/image" Target="../media/image1094.jpeg"/><Relationship Id="rId319" Type="http://schemas.openxmlformats.org/officeDocument/2006/relationships/image" Target="../media/image1156.jpeg"/><Relationship Id="rId526" Type="http://schemas.openxmlformats.org/officeDocument/2006/relationships/image" Target="../media/image545.jpeg"/><Relationship Id="rId733" Type="http://schemas.openxmlformats.org/officeDocument/2006/relationships/image" Target="../media/image1444.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96.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81.jpeg"/><Relationship Id="rId537" Type="http://schemas.openxmlformats.org/officeDocument/2006/relationships/image" Target="../media/image1296.jpeg"/><Relationship Id="rId744" Type="http://schemas.openxmlformats.org/officeDocument/2006/relationships/image" Target="../media/image1454.jpeg"/><Relationship Id="rId80" Type="http://schemas.openxmlformats.org/officeDocument/2006/relationships/image" Target="../media/image1026.jpeg"/><Relationship Id="rId176" Type="http://schemas.openxmlformats.org/officeDocument/2006/relationships/image" Target="../media/image180.jpeg"/><Relationship Id="rId383" Type="http://schemas.openxmlformats.org/officeDocument/2006/relationships/image" Target="../media/image1202.jpeg"/><Relationship Id="rId590" Type="http://schemas.openxmlformats.org/officeDocument/2006/relationships/image" Target="../media/image1338.jpeg"/><Relationship Id="rId604" Type="http://schemas.openxmlformats.org/officeDocument/2006/relationships/image" Target="../media/image641.jpeg"/><Relationship Id="rId811" Type="http://schemas.openxmlformats.org/officeDocument/2006/relationships/image" Target="../media/image1503.jpeg"/><Relationship Id="rId243" Type="http://schemas.openxmlformats.org/officeDocument/2006/relationships/image" Target="../media/image1099.jpeg"/><Relationship Id="rId450" Type="http://schemas.openxmlformats.org/officeDocument/2006/relationships/image" Target="../media/image1244.jpeg"/><Relationship Id="rId688" Type="http://schemas.openxmlformats.org/officeDocument/2006/relationships/image" Target="../media/image1406.jpeg"/><Relationship Id="rId38" Type="http://schemas.openxmlformats.org/officeDocument/2006/relationships/image" Target="../media/image990.jpeg"/><Relationship Id="rId103" Type="http://schemas.openxmlformats.org/officeDocument/2006/relationships/image" Target="../media/image1043.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34.jpeg"/><Relationship Id="rId187" Type="http://schemas.openxmlformats.org/officeDocument/2006/relationships/image" Target="../media/image1092.jpeg"/><Relationship Id="rId394" Type="http://schemas.openxmlformats.org/officeDocument/2006/relationships/image" Target="../media/image1207.jpeg"/><Relationship Id="rId408" Type="http://schemas.openxmlformats.org/officeDocument/2006/relationships/image" Target="../media/image1216.jpeg"/><Relationship Id="rId615" Type="http://schemas.openxmlformats.org/officeDocument/2006/relationships/image" Target="../media/image1354.jpeg"/><Relationship Id="rId254" Type="http://schemas.openxmlformats.org/officeDocument/2006/relationships/image" Target="../media/image1110.jpeg"/><Relationship Id="rId699" Type="http://schemas.openxmlformats.org/officeDocument/2006/relationships/image" Target="../media/image1414.jpeg"/><Relationship Id="rId49" Type="http://schemas.openxmlformats.org/officeDocument/2006/relationships/image" Target="../media/image997.jpeg"/><Relationship Id="rId114" Type="http://schemas.openxmlformats.org/officeDocument/2006/relationships/image" Target="../media/image1052.jpeg"/><Relationship Id="rId461" Type="http://schemas.openxmlformats.org/officeDocument/2006/relationships/image" Target="../media/image476.jpeg"/><Relationship Id="rId559" Type="http://schemas.openxmlformats.org/officeDocument/2006/relationships/image" Target="../media/image1311.jpeg"/><Relationship Id="rId766" Type="http://schemas.openxmlformats.org/officeDocument/2006/relationships/image" Target="../media/image1469.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225.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59.jpeg"/><Relationship Id="rId125" Type="http://schemas.openxmlformats.org/officeDocument/2006/relationships/image" Target="../media/image129.png"/><Relationship Id="rId332" Type="http://schemas.openxmlformats.org/officeDocument/2006/relationships/image" Target="../media/image1166.jpeg"/><Relationship Id="rId777" Type="http://schemas.openxmlformats.org/officeDocument/2006/relationships/image" Target="../media/image1478.jpeg"/><Relationship Id="rId637" Type="http://schemas.openxmlformats.org/officeDocument/2006/relationships/image" Target="../media/image685.jpeg"/><Relationship Id="rId276" Type="http://schemas.openxmlformats.org/officeDocument/2006/relationships/image" Target="../media/image1124.jpeg"/><Relationship Id="rId483" Type="http://schemas.openxmlformats.org/officeDocument/2006/relationships/image" Target="../media/image1265.jpeg"/><Relationship Id="rId690" Type="http://schemas.openxmlformats.org/officeDocument/2006/relationships/image" Target="../media/image1407.jpeg"/><Relationship Id="rId704" Type="http://schemas.openxmlformats.org/officeDocument/2006/relationships/image" Target="../media/image1419.jpeg"/><Relationship Id="rId40" Type="http://schemas.openxmlformats.org/officeDocument/2006/relationships/image" Target="../media/image991.jpeg"/><Relationship Id="rId136" Type="http://schemas.openxmlformats.org/officeDocument/2006/relationships/image" Target="../media/image1057.jpeg"/><Relationship Id="rId343" Type="http://schemas.openxmlformats.org/officeDocument/2006/relationships/image" Target="../media/image1177.jpeg"/><Relationship Id="rId550" Type="http://schemas.openxmlformats.org/officeDocument/2006/relationships/image" Target="../media/image1303.jpeg"/><Relationship Id="rId788" Type="http://schemas.openxmlformats.org/officeDocument/2006/relationships/image" Target="../media/image1488.jpeg"/><Relationship Id="rId203" Type="http://schemas.openxmlformats.org/officeDocument/2006/relationships/image" Target="../media/image207.jpeg"/><Relationship Id="rId648" Type="http://schemas.openxmlformats.org/officeDocument/2006/relationships/image" Target="../media/image1376.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80.jpeg"/><Relationship Id="rId715" Type="http://schemas.openxmlformats.org/officeDocument/2006/relationships/image" Target="../media/image1428.jpeg"/><Relationship Id="rId147" Type="http://schemas.openxmlformats.org/officeDocument/2006/relationships/image" Target="../media/image1063.jpeg"/><Relationship Id="rId354" Type="http://schemas.openxmlformats.org/officeDocument/2006/relationships/image" Target="../media/image1184.jpeg"/><Relationship Id="rId799" Type="http://schemas.openxmlformats.org/officeDocument/2006/relationships/image" Target="../media/image905.jpeg"/><Relationship Id="rId51" Type="http://schemas.openxmlformats.org/officeDocument/2006/relationships/image" Target="../media/image999.jpeg"/><Relationship Id="rId561" Type="http://schemas.openxmlformats.org/officeDocument/2006/relationships/image" Target="../media/image583.jpeg"/><Relationship Id="rId659" Type="http://schemas.openxmlformats.org/officeDocument/2006/relationships/image" Target="../media/image1384.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226.jpeg"/><Relationship Id="rId519" Type="http://schemas.openxmlformats.org/officeDocument/2006/relationships/image" Target="../media/image1285.jpeg"/><Relationship Id="rId158" Type="http://schemas.openxmlformats.org/officeDocument/2006/relationships/image" Target="../media/image1072.png"/><Relationship Id="rId726" Type="http://schemas.openxmlformats.org/officeDocument/2006/relationships/image" Target="../media/image1439.jpeg"/><Relationship Id="rId62" Type="http://schemas.openxmlformats.org/officeDocument/2006/relationships/image" Target="../media/image1010.jpeg"/><Relationship Id="rId365" Type="http://schemas.openxmlformats.org/officeDocument/2006/relationships/image" Target="../media/image1191.jpeg"/><Relationship Id="rId572" Type="http://schemas.openxmlformats.org/officeDocument/2006/relationships/image" Target="../media/image1322.jpeg"/><Relationship Id="rId225" Type="http://schemas.openxmlformats.org/officeDocument/2006/relationships/image" Target="../media/image230.jpeg"/><Relationship Id="rId432" Type="http://schemas.openxmlformats.org/officeDocument/2006/relationships/image" Target="../media/image1233.jpeg"/><Relationship Id="rId737" Type="http://schemas.openxmlformats.org/officeDocument/2006/relationships/image" Target="../media/image1448.jpeg"/><Relationship Id="rId73" Type="http://schemas.openxmlformats.org/officeDocument/2006/relationships/image" Target="../media/image76.jpeg"/><Relationship Id="rId169" Type="http://schemas.openxmlformats.org/officeDocument/2006/relationships/image" Target="../media/image1076.png"/><Relationship Id="rId376" Type="http://schemas.openxmlformats.org/officeDocument/2006/relationships/image" Target="../media/image1199.jpeg"/><Relationship Id="rId583" Type="http://schemas.openxmlformats.org/officeDocument/2006/relationships/image" Target="../media/image614.jpeg"/><Relationship Id="rId790" Type="http://schemas.openxmlformats.org/officeDocument/2006/relationships/image" Target="../media/image1490.jpeg"/><Relationship Id="rId804" Type="http://schemas.openxmlformats.org/officeDocument/2006/relationships/image" Target="../media/image1497.jpeg"/><Relationship Id="rId4" Type="http://schemas.openxmlformats.org/officeDocument/2006/relationships/image" Target="../media/image963.jpeg"/><Relationship Id="rId236" Type="http://schemas.openxmlformats.org/officeDocument/2006/relationships/image" Target="../media/image242.jpeg"/><Relationship Id="rId443" Type="http://schemas.openxmlformats.org/officeDocument/2006/relationships/image" Target="../media/image1239.jpeg"/><Relationship Id="rId650" Type="http://schemas.openxmlformats.org/officeDocument/2006/relationships/image" Target="../media/image1378.jpeg"/><Relationship Id="rId303" Type="http://schemas.openxmlformats.org/officeDocument/2006/relationships/image" Target="../media/image309.jpeg"/><Relationship Id="rId748" Type="http://schemas.openxmlformats.org/officeDocument/2006/relationships/image" Target="../media/image1457.jpeg"/><Relationship Id="rId84" Type="http://schemas.openxmlformats.org/officeDocument/2006/relationships/image" Target="../media/image1029.jpeg"/><Relationship Id="rId387" Type="http://schemas.openxmlformats.org/officeDocument/2006/relationships/image" Target="../media/image396.jpeg"/><Relationship Id="rId510" Type="http://schemas.openxmlformats.org/officeDocument/2006/relationships/image" Target="../media/image1281.jpeg"/><Relationship Id="rId594" Type="http://schemas.openxmlformats.org/officeDocument/2006/relationships/image" Target="../media/image1341.jpeg"/><Relationship Id="rId608" Type="http://schemas.openxmlformats.org/officeDocument/2006/relationships/image" Target="../media/image1350.jpeg"/><Relationship Id="rId247" Type="http://schemas.openxmlformats.org/officeDocument/2006/relationships/image" Target="../media/image1103.jpeg"/><Relationship Id="rId107" Type="http://schemas.openxmlformats.org/officeDocument/2006/relationships/image" Target="../media/image1045.jpeg"/><Relationship Id="rId454" Type="http://schemas.openxmlformats.org/officeDocument/2006/relationships/image" Target="../media/image468.jpeg"/><Relationship Id="rId661" Type="http://schemas.openxmlformats.org/officeDocument/2006/relationships/image" Target="../media/image1385.jpeg"/><Relationship Id="rId759" Type="http://schemas.openxmlformats.org/officeDocument/2006/relationships/image" Target="../media/image1464.jpeg"/><Relationship Id="rId11" Type="http://schemas.openxmlformats.org/officeDocument/2006/relationships/image" Target="../media/image968.jpeg"/><Relationship Id="rId314" Type="http://schemas.openxmlformats.org/officeDocument/2006/relationships/image" Target="../media/image1152.jpeg"/><Relationship Id="rId398" Type="http://schemas.openxmlformats.org/officeDocument/2006/relationships/image" Target="../media/image407.png"/><Relationship Id="rId521" Type="http://schemas.openxmlformats.org/officeDocument/2006/relationships/image" Target="../media/image1287.jpeg"/><Relationship Id="rId619" Type="http://schemas.openxmlformats.org/officeDocument/2006/relationships/image" Target="../media/image1356.jpeg"/><Relationship Id="rId95" Type="http://schemas.openxmlformats.org/officeDocument/2006/relationships/image" Target="../media/image98.jpeg"/><Relationship Id="rId160" Type="http://schemas.openxmlformats.org/officeDocument/2006/relationships/image" Target="../media/image1074.jpeg"/><Relationship Id="rId258" Type="http://schemas.openxmlformats.org/officeDocument/2006/relationships/image" Target="../media/image264.jpeg"/><Relationship Id="rId465" Type="http://schemas.openxmlformats.org/officeDocument/2006/relationships/image" Target="../media/image1253.jpeg"/><Relationship Id="rId672" Type="http://schemas.openxmlformats.org/officeDocument/2006/relationships/image" Target="../media/image1391.jpeg"/><Relationship Id="rId22" Type="http://schemas.openxmlformats.org/officeDocument/2006/relationships/image" Target="../media/image976.jpeg"/><Relationship Id="rId118" Type="http://schemas.openxmlformats.org/officeDocument/2006/relationships/image" Target="../media/image1055.jpeg"/><Relationship Id="rId325" Type="http://schemas.openxmlformats.org/officeDocument/2006/relationships/image" Target="../media/image1161.jpeg"/><Relationship Id="rId532" Type="http://schemas.openxmlformats.org/officeDocument/2006/relationships/image" Target="../media/image551.jpeg"/><Relationship Id="rId171" Type="http://schemas.openxmlformats.org/officeDocument/2006/relationships/image" Target="../media/image1078.jpeg"/><Relationship Id="rId269" Type="http://schemas.openxmlformats.org/officeDocument/2006/relationships/image" Target="../media/image1117.jpeg"/><Relationship Id="rId476" Type="http://schemas.openxmlformats.org/officeDocument/2006/relationships/image" Target="../media/image492.jpeg"/><Relationship Id="rId683" Type="http://schemas.openxmlformats.org/officeDocument/2006/relationships/image" Target="../media/image1401.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70.jpeg"/><Relationship Id="rId543" Type="http://schemas.openxmlformats.org/officeDocument/2006/relationships/image" Target="../media/image564.jpeg"/><Relationship Id="rId182" Type="http://schemas.openxmlformats.org/officeDocument/2006/relationships/image" Target="../media/image1087.jpeg"/><Relationship Id="rId403" Type="http://schemas.openxmlformats.org/officeDocument/2006/relationships/image" Target="../media/image412.jpeg"/><Relationship Id="rId750" Type="http://schemas.openxmlformats.org/officeDocument/2006/relationships/image" Target="../media/image1459.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1571</xdr:row>
      <xdr:rowOff>95673</xdr:rowOff>
    </xdr:from>
    <xdr:to>
      <xdr:col>1</xdr:col>
      <xdr:colOff>528740</xdr:colOff>
      <xdr:row>1573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1"/>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1"/>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1"/>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2"/>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2"/>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3"/>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4"/>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5"/>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6"/>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6"/>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6"/>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7"/>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7"/>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7"/>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8"/>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39"/>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39"/>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39"/>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0"/>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0"/>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0"/>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1"/>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1"/>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1"/>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1"/>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2"/>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2"/>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2"/>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3"/>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3"/>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3"/>
        <a:stretch>
          <a:fillRect/>
        </a:stretch>
      </xdr:blipFill>
      <xdr:spPr>
        <a:xfrm>
          <a:off x="1240410" y="859243900"/>
          <a:ext cx="372490" cy="588187"/>
        </a:xfrm>
        <a:prstGeom prst="rect">
          <a:avLst/>
        </a:prstGeom>
      </xdr:spPr>
    </xdr:pic>
    <xdr:clientData/>
  </xdr:twoCellAnchor>
  <xdr:twoCellAnchor editAs="oneCell">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4"/>
        <a:stretch>
          <a:fillRect/>
        </a:stretch>
      </xdr:blipFill>
      <xdr:spPr>
        <a:xfrm>
          <a:off x="1260127" y="859904300"/>
          <a:ext cx="378173" cy="588366"/>
        </a:xfrm>
        <a:prstGeom prst="rect">
          <a:avLst/>
        </a:prstGeom>
      </xdr:spPr>
    </xdr:pic>
    <xdr:clientData/>
  </xdr:twoCellAnchor>
  <xdr:twoCellAnchor editAs="oneCell">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4"/>
        <a:stretch>
          <a:fillRect/>
        </a:stretch>
      </xdr:blipFill>
      <xdr:spPr>
        <a:xfrm>
          <a:off x="1272827" y="860501200"/>
          <a:ext cx="378173" cy="588366"/>
        </a:xfrm>
        <a:prstGeom prst="rect">
          <a:avLst/>
        </a:prstGeom>
      </xdr:spPr>
    </xdr:pic>
    <xdr:clientData/>
  </xdr:twoCellAnchor>
  <xdr:twoCellAnchor editAs="oneCell">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4"/>
        <a:stretch>
          <a:fillRect/>
        </a:stretch>
      </xdr:blipFill>
      <xdr:spPr>
        <a:xfrm>
          <a:off x="1272827" y="861148900"/>
          <a:ext cx="378173" cy="588366"/>
        </a:xfrm>
        <a:prstGeom prst="rect">
          <a:avLst/>
        </a:prstGeom>
      </xdr:spPr>
    </xdr:pic>
    <xdr:clientData/>
  </xdr:twoCellAnchor>
  <xdr:twoCellAnchor editAs="oneCell">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4"/>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5"/>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5"/>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6"/>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6"/>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6"/>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6"/>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6"/>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7"/>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7"/>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8"/>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8"/>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8"/>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8"/>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8"/>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8"/>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49"/>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49"/>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49"/>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0"/>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1"/>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2"/>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3"/>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4"/>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5"/>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6"/>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7"/>
        <a:stretch>
          <a:fillRect/>
        </a:stretch>
      </xdr:blipFill>
      <xdr:spPr>
        <a:xfrm>
          <a:off x="1257300" y="878274221"/>
          <a:ext cx="457200" cy="601362"/>
        </a:xfrm>
        <a:prstGeom prst="rect">
          <a:avLst/>
        </a:prstGeom>
      </xdr:spPr>
    </xdr:pic>
    <xdr:clientData/>
  </xdr:twoCellAnchor>
  <xdr:twoCellAnchor editAs="oneCell">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8"/>
        <a:stretch>
          <a:fillRect/>
        </a:stretch>
      </xdr:blipFill>
      <xdr:spPr>
        <a:xfrm>
          <a:off x="1286104" y="878916199"/>
          <a:ext cx="491895" cy="644039"/>
        </a:xfrm>
        <a:prstGeom prst="rect">
          <a:avLst/>
        </a:prstGeom>
      </xdr:spPr>
    </xdr:pic>
    <xdr:clientData/>
  </xdr:twoCellAnchor>
  <xdr:twoCellAnchor editAs="oneCell">
    <xdr:from>
      <xdr:col>1</xdr:col>
      <xdr:colOff>114300</xdr:colOff>
      <xdr:row>1385</xdr:row>
      <xdr:rowOff>63500</xdr:rowOff>
    </xdr:from>
    <xdr:to>
      <xdr:col>1</xdr:col>
      <xdr:colOff>533400</xdr:colOff>
      <xdr:row>1385</xdr:row>
      <xdr:rowOff>616007</xdr:rowOff>
    </xdr:to>
    <xdr:pic>
      <xdr:nvPicPr>
        <xdr:cNvPr id="36" name="Picture 35">
          <a:extLst>
            <a:ext uri="{FF2B5EF4-FFF2-40B4-BE49-F238E27FC236}">
              <a16:creationId xmlns:a16="http://schemas.microsoft.com/office/drawing/2014/main" id="{0BD18562-7C0B-2243-AAF4-930D959BCB9F}"/>
            </a:ext>
          </a:extLst>
        </xdr:cNvPr>
        <xdr:cNvPicPr>
          <a:picLocks noChangeAspect="1"/>
        </xdr:cNvPicPr>
      </xdr:nvPicPr>
      <xdr:blipFill>
        <a:blip xmlns:r="http://schemas.openxmlformats.org/officeDocument/2006/relationships" r:embed="rId959"/>
        <a:stretch>
          <a:fillRect/>
        </a:stretch>
      </xdr:blipFill>
      <xdr:spPr>
        <a:xfrm>
          <a:off x="1295400" y="8796020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13" totalsRowShown="0" headerRowDxfId="59" dataDxfId="57" headerRowBorderDxfId="58" tableBorderDxfId="56">
  <autoFilter ref="A1:AC1513" xr:uid="{2C3F7A77-AA9A-9049-9BD3-D03FDDAB2B95}"/>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61" totalsRowShown="0" headerRowDxfId="19" dataDxfId="18">
  <autoFilter ref="A2:M1461" xr:uid="{E74EA521-20AF-4144-BFD6-B4CAB243FD5C}"/>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17"/>
  <sheetViews>
    <sheetView showGridLines="0" tabSelected="1" zoomScaleNormal="110" workbookViewId="0">
      <pane ySplit="1" topLeftCell="A1310" activePane="bottomLeft" state="frozen"/>
      <selection activeCell="D1" sqref="D1"/>
      <selection pane="bottomLeft" activeCell="B1387" sqref="B1387"/>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1982</v>
      </c>
      <c r="AA1" s="44" t="s">
        <v>1763</v>
      </c>
      <c r="AB1" s="44" t="s">
        <v>1764</v>
      </c>
      <c r="AC1" s="44" t="s">
        <v>2591</v>
      </c>
    </row>
    <row r="2" spans="1:29" s="6" customFormat="1" ht="50" customHeight="1">
      <c r="A2" s="6" t="s">
        <v>554</v>
      </c>
      <c r="B2" s="13"/>
      <c r="C2" s="6" t="s">
        <v>4</v>
      </c>
      <c r="D2" s="6" t="s">
        <v>2191</v>
      </c>
      <c r="E2" s="6" t="s">
        <v>1579</v>
      </c>
      <c r="F2" s="6" t="s">
        <v>2087</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2188</v>
      </c>
      <c r="E23" s="4" t="s">
        <v>1747</v>
      </c>
      <c r="F23" s="4" t="s">
        <v>2094</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2189</v>
      </c>
      <c r="E25" s="4" t="s">
        <v>2167</v>
      </c>
      <c r="F25" s="4" t="s">
        <v>2054</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2190</v>
      </c>
      <c r="E33" s="4" t="s">
        <v>1747</v>
      </c>
      <c r="F33" s="4" t="s">
        <v>2054</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3146</v>
      </c>
      <c r="E36" s="6" t="s">
        <v>2168</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2188</v>
      </c>
      <c r="E38" s="6" t="s">
        <v>1748</v>
      </c>
      <c r="F38" s="6" t="s">
        <v>2094</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3024</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3145</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3145</v>
      </c>
      <c r="E52" s="6" t="s">
        <v>1564</v>
      </c>
      <c r="F52" s="6" t="s">
        <v>3023</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2174</v>
      </c>
      <c r="E53" s="4" t="s">
        <v>1576</v>
      </c>
      <c r="F53" s="4" t="s">
        <v>2102</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2174</v>
      </c>
      <c r="E54" s="6" t="s">
        <v>1575</v>
      </c>
      <c r="F54" s="6" t="s">
        <v>2103</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2174</v>
      </c>
      <c r="E60" s="6" t="s">
        <v>1566</v>
      </c>
      <c r="F60" s="6" t="s">
        <v>2102</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2190</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1885</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1885</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1885</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1885</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1885</v>
      </c>
      <c r="E72" s="6" t="s">
        <v>2169</v>
      </c>
      <c r="F72" s="6" t="s">
        <v>2078</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1885</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3143</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3144</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2175</v>
      </c>
      <c r="E80" s="6" t="s">
        <v>2085</v>
      </c>
      <c r="F80" s="6" t="s">
        <v>2065</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2104</v>
      </c>
      <c r="F82" s="6" t="s">
        <v>2054</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2104</v>
      </c>
      <c r="F83" s="4" t="s">
        <v>2074</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3135</v>
      </c>
      <c r="E85" s="4" t="s">
        <v>2082</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3135</v>
      </c>
      <c r="E86" s="6" t="s">
        <v>2082</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1885</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1885</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1885</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1885</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1885</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1886</v>
      </c>
      <c r="E102" s="6" t="s">
        <v>2170</v>
      </c>
      <c r="F102" s="6" t="s">
        <v>2065</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2074</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1885</v>
      </c>
      <c r="E106" s="6" t="s">
        <v>2171</v>
      </c>
      <c r="F106" s="6" t="s">
        <v>2078</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1885</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1885</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1885</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1885</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1885</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2074</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2175</v>
      </c>
      <c r="E117" s="4" t="s">
        <v>1569</v>
      </c>
      <c r="F117" s="4" t="s">
        <v>2094</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3143</v>
      </c>
      <c r="E119" s="4" t="s">
        <v>2943</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1885</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2177</v>
      </c>
      <c r="E121" s="4" t="s">
        <v>1571</v>
      </c>
      <c r="F121" s="4" t="s">
        <v>2078</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3136</v>
      </c>
      <c r="E126" s="6" t="s">
        <v>3147</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3142</v>
      </c>
      <c r="E128" s="6" t="s">
        <v>2084</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3140</v>
      </c>
      <c r="E133" s="4" t="s">
        <v>2162</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2176</v>
      </c>
      <c r="E135" s="4" t="s">
        <v>475</v>
      </c>
      <c r="F135" s="4" t="s">
        <v>2078</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3141</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3135</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3140</v>
      </c>
      <c r="E138" s="6" t="s">
        <v>2091</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2177</v>
      </c>
      <c r="E141" s="4" t="s">
        <v>1581</v>
      </c>
      <c r="F141" s="4" t="s">
        <v>2074</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2054</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2074</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3135</v>
      </c>
      <c r="E149" s="4" t="s">
        <v>364</v>
      </c>
      <c r="F149" s="4" t="s">
        <v>3009</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3135</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3135</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3136</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2078</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2100</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3135</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3135</v>
      </c>
      <c r="E162" s="6" t="s">
        <v>1586</v>
      </c>
      <c r="F162" s="6" t="s">
        <v>3009</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3135</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2070</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6" t="s">
        <v>1880</v>
      </c>
      <c r="E184" s="6" t="s">
        <v>402</v>
      </c>
      <c r="F184" s="6" t="s">
        <v>2054</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1880</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2054</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1885</v>
      </c>
      <c r="E198" s="6" t="s">
        <v>1590</v>
      </c>
      <c r="F198" s="6" t="s">
        <v>2078</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3136</v>
      </c>
      <c r="E201" s="4" t="s">
        <v>2040</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1885</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3135</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3135</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3139</v>
      </c>
      <c r="E217" s="4" t="s">
        <v>1592</v>
      </c>
      <c r="F217" s="4" t="s">
        <v>3022</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3139</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3138</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2131</v>
      </c>
      <c r="E226" s="6" t="s">
        <v>1594</v>
      </c>
      <c r="F226" s="6" t="s">
        <v>2086</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6" t="s">
        <v>1880</v>
      </c>
      <c r="E228" s="6" t="s">
        <v>2123</v>
      </c>
      <c r="F228" s="6" t="s">
        <v>2074</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6" t="s">
        <v>1880</v>
      </c>
      <c r="E230" s="6" t="s">
        <v>3021</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2054</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2194</v>
      </c>
      <c r="E237" s="4" t="s">
        <v>1595</v>
      </c>
      <c r="F237" s="4" t="s">
        <v>2054</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3148</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1918</v>
      </c>
      <c r="E243" s="4" t="s">
        <v>1597</v>
      </c>
      <c r="F243" s="4" t="s">
        <v>2052</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3148</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1885</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2077</v>
      </c>
      <c r="F246" s="6" t="s">
        <v>2078</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2087</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1885</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3137</v>
      </c>
      <c r="E255" s="4" t="s">
        <v>2966</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1885</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1885</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1885</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1885</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1885</v>
      </c>
      <c r="E269" s="4" t="s">
        <v>2647</v>
      </c>
      <c r="F269" s="4" t="s">
        <v>2089</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3136</v>
      </c>
      <c r="E270" s="6" t="s">
        <v>2647</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3136</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3136</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3136</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3136</v>
      </c>
      <c r="E274" s="6" t="s">
        <v>2648</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1885</v>
      </c>
      <c r="E275" s="4" t="s">
        <v>2648</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3136</v>
      </c>
      <c r="E276" s="6" t="s">
        <v>2648</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3136</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3136</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3136</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1885</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1885</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1885</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2078</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3135</v>
      </c>
      <c r="E295" s="4" t="s">
        <v>2081</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3135</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2590</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3136</v>
      </c>
      <c r="E314" s="6" t="s">
        <v>2649</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customHeight="1">
      <c r="A315" s="4" t="s">
        <v>759</v>
      </c>
      <c r="B315" s="13"/>
      <c r="C315" s="4" t="s">
        <v>4</v>
      </c>
      <c r="D315" s="4" t="s">
        <v>1885</v>
      </c>
      <c r="E315" s="4" t="s">
        <v>2649</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1885</v>
      </c>
      <c r="E316" s="6" t="s">
        <v>2649</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1885</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1885</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1885</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3136</v>
      </c>
      <c r="E320" s="6" t="s">
        <v>2650</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1886</v>
      </c>
      <c r="E321" s="4" t="s">
        <v>2650</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3136</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3149</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1885</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3135</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3143</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2074</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3135</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3150</v>
      </c>
      <c r="E336" s="6" t="s">
        <v>3028</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1885</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3151</v>
      </c>
      <c r="E338" s="6" t="s">
        <v>3027</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3152</v>
      </c>
      <c r="E339" s="4" t="s">
        <v>3026</v>
      </c>
      <c r="F339" s="4" t="s">
        <v>3025</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3152</v>
      </c>
      <c r="E340" s="6" t="s">
        <v>3026</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2060</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1885</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1885</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1885</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3134</v>
      </c>
      <c r="E345" s="4" t="s">
        <v>3029</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1885</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2058</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3133</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3133</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2106</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3132</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3006</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3153</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3153</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3153</v>
      </c>
      <c r="E362" s="6" t="s">
        <v>1611</v>
      </c>
      <c r="F362" s="6" t="s">
        <v>3007</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3153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3007</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1885</v>
      </c>
      <c r="E367" s="4" t="s">
        <v>2526</v>
      </c>
      <c r="F367" s="4" t="s">
        <v>2068</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3124</v>
      </c>
      <c r="E368" s="6" t="s">
        <v>2526</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3124</v>
      </c>
      <c r="E369" s="4" t="s">
        <v>2525</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1885</v>
      </c>
      <c r="E370" s="6" t="s">
        <v>2525</v>
      </c>
      <c r="F370" s="6" t="s">
        <v>2068</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3124</v>
      </c>
      <c r="E371" s="4" t="s">
        <v>2527</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1885</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2068</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2078</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1920</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2</v>
      </c>
    </row>
    <row r="385" spans="1:29" s="4" customFormat="1" ht="50" customHeight="1">
      <c r="A385" s="4" t="s">
        <v>815</v>
      </c>
      <c r="B385" s="13"/>
      <c r="C385" s="4" t="s">
        <v>4</v>
      </c>
      <c r="D385" s="4" t="s">
        <v>2590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1887</v>
      </c>
      <c r="E386" s="6" t="s">
        <v>319</v>
      </c>
      <c r="F386" s="6" t="s">
        <v>2054</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3149</v>
      </c>
      <c r="E387" s="4" t="s">
        <v>320</v>
      </c>
      <c r="F387" s="4" t="s">
        <v>3030</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1919</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3136</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3138</v>
      </c>
      <c r="E390" s="6" t="s">
        <v>3001</v>
      </c>
      <c r="F390" s="6" t="s">
        <v>238</v>
      </c>
      <c r="G390" s="6" t="s">
        <v>69</v>
      </c>
      <c r="H390" s="6">
        <f>STOCK[[#This Row],[Precio Final]]</f>
        <v>20</v>
      </c>
      <c r="I390" s="6">
        <f>STOCK[[#This Row],[Precio Venta Ideal (x1.5)]]</f>
        <v>12.833333333333332</v>
      </c>
      <c r="J390" s="29">
        <v>1</v>
      </c>
      <c r="K390" s="29">
        <f>SUMIFS(VENTAS[Cantidad],VENTAS[Código del producto Vendido],STOCK[[#This Row],[Code]])</f>
        <v>0</v>
      </c>
      <c r="L390" s="29">
        <f>STOCK[[#This Row],[Entradas]]-STOCK[[#This Row],[Salidas]]</f>
        <v>1</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0</v>
      </c>
      <c r="AA390" s="6">
        <f>STOCK[[#This Row],[Costo total]]*STOCK[[#This Row],[Entradas]]</f>
        <v>8.5555555555555554</v>
      </c>
      <c r="AB390" s="6">
        <f>STOCK[[#This Row],[Stock Actual]]*STOCK[[#This Row],[Costo total]]</f>
        <v>8.5555555555555554</v>
      </c>
      <c r="AC390" s="6">
        <v>15</v>
      </c>
    </row>
    <row r="391" spans="1:29" s="4" customFormat="1" ht="50" customHeight="1">
      <c r="A391" s="4" t="s">
        <v>821</v>
      </c>
      <c r="B391" s="13"/>
      <c r="C391" s="4" t="s">
        <v>4</v>
      </c>
      <c r="D391" s="4" t="s">
        <v>1925</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6" t="s">
        <v>1880</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3135</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3154</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3136</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1885</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3136</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3136</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1921</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2074</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2188</v>
      </c>
      <c r="E411" s="4" t="s">
        <v>1618</v>
      </c>
      <c r="F411" s="4" t="s">
        <v>2065</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2202</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3137</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3155</v>
      </c>
      <c r="E416" s="6" t="s">
        <v>2983</v>
      </c>
      <c r="F416" s="6" t="s">
        <v>2794</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2132</v>
      </c>
      <c r="F419" s="4" t="s">
        <v>2078</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1885</v>
      </c>
      <c r="E421" s="4" t="s">
        <v>2033</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1885</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1885</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3141</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1885</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2188</v>
      </c>
      <c r="E434" s="6" t="s">
        <v>406</v>
      </c>
      <c r="F434" s="6" t="s">
        <v>2094</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1885</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1885</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2108</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2109</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1885</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1885</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2192</v>
      </c>
      <c r="E462" s="6" t="s">
        <v>1625</v>
      </c>
      <c r="F462" s="6" t="s">
        <v>2065</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2193</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2193</v>
      </c>
      <c r="E464" s="6" t="s">
        <v>1626</v>
      </c>
      <c r="F464" s="6" t="s">
        <v>2110</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2193</v>
      </c>
      <c r="E465" s="4" t="s">
        <v>1626</v>
      </c>
      <c r="F465" s="4" t="s">
        <v>2517</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1885</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1885</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1885</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2065</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1885</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1885</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1885</v>
      </c>
      <c r="E477" s="4" t="s">
        <v>1624</v>
      </c>
      <c r="F477" s="4" t="s">
        <v>2101</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1885</v>
      </c>
      <c r="E479" s="4" t="s">
        <v>2032</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1885</v>
      </c>
      <c r="E480" s="6" t="s">
        <v>2032</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1885</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3135</v>
      </c>
      <c r="E482" s="6" t="s">
        <v>2071</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2071</v>
      </c>
      <c r="F483" s="4" t="s">
        <v>2072</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2593</v>
      </c>
      <c r="E485" s="4" t="s">
        <v>422</v>
      </c>
      <c r="F485" s="4" t="s">
        <v>2094</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2589</v>
      </c>
      <c r="E487" s="4" t="s">
        <v>422</v>
      </c>
      <c r="F487" s="4" t="s">
        <v>2074</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1885</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1885</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1885</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3143</v>
      </c>
      <c r="E492" s="6" t="s">
        <v>3157</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1885</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1885</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1885</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1885</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customHeight="1">
      <c r="A503" s="4" t="s">
        <v>913</v>
      </c>
      <c r="B503" s="13"/>
      <c r="C503" s="4" t="s">
        <v>4</v>
      </c>
      <c r="D503" s="4" t="s">
        <v>1512</v>
      </c>
      <c r="E503" s="4" t="s">
        <v>1632</v>
      </c>
      <c r="F503" s="4" t="s">
        <v>2074</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2589</v>
      </c>
      <c r="E512" s="6" t="s">
        <v>2092</v>
      </c>
      <c r="F512" s="6" t="s">
        <v>2054</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2589</v>
      </c>
      <c r="E513" s="4" t="s">
        <v>2092</v>
      </c>
      <c r="F513" s="4" t="s">
        <v>2074</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2593</v>
      </c>
      <c r="E514" s="6" t="s">
        <v>2092</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2074</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3150</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3150</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3150</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1885</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1885</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2075</v>
      </c>
      <c r="F543" s="6" t="s">
        <v>2076</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2065</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3158</v>
      </c>
      <c r="F548" s="4" t="s">
        <v>3025</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3158</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1885</v>
      </c>
      <c r="E553" s="6" t="s">
        <v>548</v>
      </c>
      <c r="F553" s="6" t="s">
        <v>2054</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1885</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2080</v>
      </c>
      <c r="F555" s="6" t="s">
        <v>2054</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3134</v>
      </c>
      <c r="E557" s="6" t="s">
        <v>965</v>
      </c>
      <c r="F557" s="6" t="s">
        <v>3030</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3133</v>
      </c>
      <c r="E559" s="6" t="s">
        <v>3058</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2054</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3132</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3132</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1885</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1885</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1885</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2501</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2502</v>
      </c>
      <c r="F573" s="6" t="s">
        <v>2120</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1885</v>
      </c>
      <c r="E574" s="4" t="s">
        <v>2165</v>
      </c>
      <c r="F574" s="4" t="s">
        <v>2054</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1885</v>
      </c>
      <c r="E575" s="6" t="s">
        <v>2165</v>
      </c>
      <c r="F575" s="6" t="s">
        <v>2094</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2074</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1885</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2260</v>
      </c>
      <c r="E586" s="4" t="s">
        <v>2984</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2054</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1885</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1885</v>
      </c>
      <c r="E594" s="4" t="s">
        <v>1032</v>
      </c>
      <c r="F594" s="4" t="s">
        <v>2065</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1885</v>
      </c>
      <c r="E595" s="6" t="s">
        <v>1032</v>
      </c>
      <c r="F595" s="6" t="s">
        <v>2054</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2078</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2226</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2226</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2260</v>
      </c>
      <c r="E603" s="6" t="s">
        <v>997</v>
      </c>
      <c r="F603" s="6" t="s">
        <v>2074</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2496</v>
      </c>
      <c r="E607" s="6" t="s">
        <v>1058</v>
      </c>
      <c r="F607" s="6" t="s">
        <v>2583</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2027</v>
      </c>
      <c r="F610" s="4" t="s">
        <v>2074</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2055</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2121</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2589</v>
      </c>
      <c r="E623" s="6" t="s">
        <v>1644</v>
      </c>
      <c r="F623" s="6" t="s">
        <v>2083</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1885</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1885</v>
      </c>
      <c r="E628" s="4" t="s">
        <v>1556</v>
      </c>
      <c r="F628" s="4" t="s">
        <v>2089</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1885</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1885</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1885</v>
      </c>
      <c r="E631" s="6" t="s">
        <v>1645</v>
      </c>
      <c r="F631" s="6" t="s">
        <v>2062</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1885</v>
      </c>
      <c r="E632" s="4" t="s">
        <v>3031</v>
      </c>
      <c r="F632" s="4" t="s">
        <v>3009</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1885</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1885</v>
      </c>
      <c r="E639" s="6" t="s">
        <v>1556</v>
      </c>
      <c r="F639" s="6" t="s">
        <v>2101</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2646</v>
      </c>
      <c r="B640" s="13"/>
      <c r="C640" s="4" t="s">
        <v>4</v>
      </c>
      <c r="D640" s="4" t="s">
        <v>1885</v>
      </c>
      <c r="E640" s="4" t="s">
        <v>3032</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3143</v>
      </c>
      <c r="E641" s="6" t="s">
        <v>2011</v>
      </c>
      <c r="F641" s="6" t="s">
        <v>3042</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3143</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2061</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3124</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1885</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1885</v>
      </c>
      <c r="E654" s="4" t="s">
        <v>2133</v>
      </c>
      <c r="F654" s="4" t="s">
        <v>2112</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1885</v>
      </c>
      <c r="E655" s="6" t="s">
        <v>2134</v>
      </c>
      <c r="F655" s="6" t="s">
        <v>2068</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3124</v>
      </c>
      <c r="E656" s="4" t="s">
        <v>3131</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3124</v>
      </c>
      <c r="E657" s="6" t="s">
        <v>3130</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3124</v>
      </c>
      <c r="E658" s="4" t="s">
        <v>2030</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1115</v>
      </c>
      <c r="B659" s="13"/>
      <c r="C659" s="6" t="s">
        <v>4</v>
      </c>
      <c r="D659" s="6" t="s">
        <v>1885</v>
      </c>
      <c r="E659" s="6" t="s">
        <v>1524</v>
      </c>
      <c r="F659" s="6" t="s">
        <v>2119</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1885</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1885</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1885</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1885</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1885</v>
      </c>
      <c r="E664" s="4" t="s">
        <v>2976</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1885</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1885</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2031</v>
      </c>
      <c r="C667" s="6" t="s">
        <v>4</v>
      </c>
      <c r="D667" s="6" t="s">
        <v>1885</v>
      </c>
      <c r="E667" s="6" t="s">
        <v>2135</v>
      </c>
      <c r="F667" s="6" t="s">
        <v>2069</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1885</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1885</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1885</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1885</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1885</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3124</v>
      </c>
      <c r="E673" s="6" t="s">
        <v>3159</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1885</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3129</v>
      </c>
      <c r="E675" s="6" t="s">
        <v>3160</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3124</v>
      </c>
      <c r="E676" s="6" t="s">
        <v>3160</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2054</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2074</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1885</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2118</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2107</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3125</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1885</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1885</v>
      </c>
      <c r="E693" s="6" t="s">
        <v>3049</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1885</v>
      </c>
      <c r="E694" s="6" t="s">
        <v>3049</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1885</v>
      </c>
      <c r="E695" s="6" t="s">
        <v>3050</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1885</v>
      </c>
      <c r="E697" s="6" t="s">
        <v>3033</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1886</v>
      </c>
      <c r="E698" s="6" t="s">
        <v>3033</v>
      </c>
      <c r="F698" s="4" t="s">
        <v>3034</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2979</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customHeight="1">
      <c r="A700" s="4" t="s">
        <v>1247</v>
      </c>
      <c r="B700" s="13"/>
      <c r="C700" s="4" t="s">
        <v>4</v>
      </c>
      <c r="D700" s="4" t="s">
        <v>1512</v>
      </c>
      <c r="E700" s="4" t="s">
        <v>1656</v>
      </c>
      <c r="F700" s="4" t="s">
        <v>2061</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3143</v>
      </c>
      <c r="E701" s="6" t="s">
        <v>2013</v>
      </c>
      <c r="F701" s="6" t="s">
        <v>3043</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2013</v>
      </c>
      <c r="F702" s="4" t="s">
        <v>2117</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1888</v>
      </c>
      <c r="F706" s="4" t="s">
        <v>2116</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3135</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2116</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2960</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2115</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3135</v>
      </c>
      <c r="E725" s="6" t="s">
        <v>3035</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3141</v>
      </c>
      <c r="E726" s="6" t="s">
        <v>3035</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2589</v>
      </c>
      <c r="E727" s="6" t="s">
        <v>3035</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3125</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3125</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3125</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3125</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3125</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3125</v>
      </c>
      <c r="E733" s="6" t="s">
        <v>1298</v>
      </c>
      <c r="F733" s="6" t="s">
        <v>3039</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2122</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2197</v>
      </c>
      <c r="B739" s="13"/>
      <c r="C739" s="6" t="s">
        <v>4</v>
      </c>
      <c r="D739" s="6" t="s">
        <v>2161</v>
      </c>
      <c r="E739" s="6" t="s">
        <v>1310</v>
      </c>
      <c r="F739" s="6" t="s">
        <v>2111</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2977</v>
      </c>
      <c r="F742" s="4" t="s">
        <v>455</v>
      </c>
      <c r="G742" s="4" t="s">
        <v>69</v>
      </c>
      <c r="H742" s="4">
        <f>STOCK[[#This Row],[Precio Final]]</f>
        <v>20</v>
      </c>
      <c r="I742" s="4">
        <f>STOCK[[#This Row],[Precio Venta Ideal (x1.5)]]</f>
        <v>25.5</v>
      </c>
      <c r="J742" s="5">
        <v>0</v>
      </c>
      <c r="K742" s="5">
        <f>SUMIFS(VENTAS[Cantidad],VENTAS[Código del producto Vendido],STOCK[[#This Row],[Code]])</f>
        <v>0</v>
      </c>
      <c r="L742" s="5">
        <f>STOCK[[#This Row],[Entradas]]-STOCK[[#This Row],[Salidas]]</f>
        <v>0</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1301</v>
      </c>
      <c r="AA742" s="4">
        <f>STOCK[[#This Row],[Costo total]]*STOCK[[#This Row],[Entradas]]</f>
        <v>0</v>
      </c>
      <c r="AB742" s="4">
        <f>STOCK[[#This Row],[Stock Actual]]*STOCK[[#This Row],[Costo total]]</f>
        <v>0</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1885</v>
      </c>
      <c r="E744" s="4" t="s">
        <v>3036</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1886</v>
      </c>
      <c r="E748" s="4" t="s">
        <v>2164</v>
      </c>
      <c r="F748" s="4" t="s">
        <v>2094</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1885</v>
      </c>
      <c r="E752" s="4" t="s">
        <v>2165</v>
      </c>
      <c r="F752" s="4" t="s">
        <v>2074</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1885</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2074</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1885</v>
      </c>
      <c r="E758" s="4" t="s">
        <v>2985</v>
      </c>
      <c r="F758" s="4" t="s">
        <v>2986</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1885</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1885</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2074</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1885</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1926</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1885</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3163</v>
      </c>
      <c r="E779" s="6" t="s">
        <v>2959</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3124</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3125</v>
      </c>
      <c r="E782" s="4" t="s">
        <v>3041</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2589</v>
      </c>
      <c r="E783" s="6" t="s">
        <v>2641</v>
      </c>
      <c r="F783" s="6" t="s">
        <v>2060</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3125</v>
      </c>
      <c r="E784" s="4" t="s">
        <v>3128</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3125</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1923</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2113</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2642</v>
      </c>
      <c r="E789" s="6" t="s">
        <v>1664</v>
      </c>
      <c r="F789" s="6" t="s">
        <v>2114</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2642</v>
      </c>
      <c r="E790" s="4" t="s">
        <v>1664</v>
      </c>
      <c r="F790" s="4" t="s">
        <v>2113</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2642</v>
      </c>
      <c r="E791" s="6" t="s">
        <v>1665</v>
      </c>
      <c r="F791" s="6" t="s">
        <v>2114</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2642</v>
      </c>
      <c r="E792" s="4" t="s">
        <v>1666</v>
      </c>
      <c r="F792" s="4" t="s">
        <v>2113</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2958</v>
      </c>
      <c r="F795" s="6" t="s">
        <v>3038</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2957</v>
      </c>
      <c r="F796" s="4" t="s">
        <v>3008</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2957</v>
      </c>
      <c r="F797" s="6" t="s">
        <v>3037</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2163</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1886</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2020</v>
      </c>
      <c r="E805" s="6" t="s">
        <v>2187</v>
      </c>
      <c r="F805" s="6" t="s">
        <v>2094</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1885</v>
      </c>
      <c r="E806" s="4" t="s">
        <v>1674</v>
      </c>
      <c r="F806" s="4" t="s">
        <v>2074</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1885</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1886</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2054</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2074</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2589</v>
      </c>
      <c r="E812" s="4" t="s">
        <v>1525</v>
      </c>
      <c r="F812" s="4" t="s">
        <v>2054</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2074</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2065</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2073</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2065</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2074</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2589</v>
      </c>
      <c r="E823" s="6" t="s">
        <v>1517</v>
      </c>
      <c r="F823" s="6" t="s">
        <v>2054</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1885</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1885</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3136</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3136</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2074</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3135</v>
      </c>
      <c r="E830" s="4" t="s">
        <v>2172</v>
      </c>
      <c r="F830" s="4" t="s">
        <v>3039</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2173</v>
      </c>
      <c r="F831" s="6" t="s">
        <v>2054</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2074</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1885</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1885</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1885</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1885</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1885</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2095</v>
      </c>
      <c r="F843" s="6" t="s">
        <v>2078</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2088</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2096</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2064</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2066</v>
      </c>
      <c r="F850" s="4" t="s">
        <v>2067</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3124</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1923</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2014</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2590</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2589</v>
      </c>
      <c r="E861" s="6" t="s">
        <v>1527</v>
      </c>
      <c r="F861" s="6" t="s">
        <v>2063</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2589</v>
      </c>
      <c r="E862" s="4" t="s">
        <v>1528</v>
      </c>
      <c r="F862" s="4" t="s">
        <v>2051</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2589</v>
      </c>
      <c r="E863" s="6" t="s">
        <v>1528</v>
      </c>
      <c r="F863" s="6" t="s">
        <v>2062</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3127</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2059</v>
      </c>
      <c r="F865" s="6" t="s">
        <v>2060</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3127</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3127</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2589</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1923</v>
      </c>
      <c r="E871" s="6" t="s">
        <v>1732</v>
      </c>
      <c r="F871" s="6" t="s">
        <v>2063</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1923</v>
      </c>
      <c r="E872" s="4" t="s">
        <v>1732</v>
      </c>
      <c r="F872" s="4" t="s">
        <v>2057</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1923</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1923</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1923</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1726</v>
      </c>
      <c r="B876" s="13"/>
      <c r="C876" s="4" t="s">
        <v>4</v>
      </c>
      <c r="D876" s="4" t="s">
        <v>1924</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1917</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1917</v>
      </c>
      <c r="E878" s="4" t="s">
        <v>1559</v>
      </c>
      <c r="F878" s="4" t="s">
        <v>2074</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6" t="s">
        <v>1880</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1922</v>
      </c>
      <c r="E881" s="6" t="s">
        <v>1789</v>
      </c>
      <c r="F881" s="6" t="s">
        <v>2136</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2029</v>
      </c>
      <c r="B882" s="13"/>
      <c r="C882" s="4" t="s">
        <v>4</v>
      </c>
      <c r="D882" s="4" t="s">
        <v>2155</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2161</v>
      </c>
      <c r="E883" s="6" t="s">
        <v>1680</v>
      </c>
      <c r="F883" s="6" t="s">
        <v>2160</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2161</v>
      </c>
      <c r="E884" s="4" t="s">
        <v>1680</v>
      </c>
      <c r="F884" s="4" t="s">
        <v>2159</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2161</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2161</v>
      </c>
      <c r="E886" s="4" t="s">
        <v>1680</v>
      </c>
      <c r="F886" s="4" t="s">
        <v>2088</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2158</v>
      </c>
      <c r="E887" s="6" t="s">
        <v>3052</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2158</v>
      </c>
      <c r="E888" s="4" t="s">
        <v>3051</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2969</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2969</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2969</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2065</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6" t="s">
        <v>1880</v>
      </c>
      <c r="E895" s="6" t="s">
        <v>1683</v>
      </c>
      <c r="F895" s="6" t="s">
        <v>2074</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2157</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1880</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2480</v>
      </c>
      <c r="B901" s="13"/>
      <c r="C901" s="6" t="s">
        <v>4</v>
      </c>
      <c r="D901" s="6" t="s">
        <v>2157</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2156</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2155</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3103</v>
      </c>
      <c r="B906" s="13"/>
      <c r="C906" s="4" t="s">
        <v>4</v>
      </c>
      <c r="D906" s="4" t="s">
        <v>2590</v>
      </c>
      <c r="E906" s="4" t="s">
        <v>1688</v>
      </c>
      <c r="F906" s="4" t="s">
        <v>2053</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1927</v>
      </c>
      <c r="E907" s="6" t="s">
        <v>1689</v>
      </c>
      <c r="F907" s="6" t="s">
        <v>2052</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1927</v>
      </c>
      <c r="E908" s="4" t="s">
        <v>1690</v>
      </c>
      <c r="F908" s="4" t="s">
        <v>2052</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2051</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2971</v>
      </c>
      <c r="E910" s="4" t="s">
        <v>2970</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2026</v>
      </c>
      <c r="E911" s="6" t="s">
        <v>1842</v>
      </c>
      <c r="F911" s="6" t="s">
        <v>2050</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2026</v>
      </c>
      <c r="E912" s="4" t="s">
        <v>1842</v>
      </c>
      <c r="F912" s="4" t="s">
        <v>2049</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2048</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2131</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2154</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2154</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1859</v>
      </c>
      <c r="AA916" s="4">
        <f>STOCK[[#This Row],[Costo total]]*STOCK[[#This Row],[Entradas]]</f>
        <v>14.290000000000001</v>
      </c>
      <c r="AB916" s="4">
        <f>STOCK[[#This Row],[Stock Actual]]*STOCK[[#This Row],[Costo total]]</f>
        <v>14.290000000000001</v>
      </c>
    </row>
    <row r="917" spans="1:28" s="6" customFormat="1" ht="50" customHeight="1">
      <c r="A917" s="6" t="s">
        <v>1795</v>
      </c>
      <c r="B917" s="13"/>
      <c r="C917" s="6" t="s">
        <v>4</v>
      </c>
      <c r="D917" s="6" t="s">
        <v>2154</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1859</v>
      </c>
      <c r="AA917" s="6">
        <f>STOCK[[#This Row],[Costo total]]*STOCK[[#This Row],[Entradas]]</f>
        <v>14.290000000000001</v>
      </c>
      <c r="AB917" s="6">
        <f>STOCK[[#This Row],[Stock Actual]]*STOCK[[#This Row],[Costo total]]</f>
        <v>14.290000000000001</v>
      </c>
    </row>
    <row r="918" spans="1:28" s="4" customFormat="1" ht="50" customHeight="1">
      <c r="A918" s="4" t="s">
        <v>1796</v>
      </c>
      <c r="B918" s="13"/>
      <c r="C918" s="4" t="s">
        <v>4</v>
      </c>
      <c r="D918" s="4" t="s">
        <v>2154</v>
      </c>
      <c r="E918" s="4" t="s">
        <v>1798</v>
      </c>
      <c r="F918" s="4" t="s">
        <v>3040</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2026</v>
      </c>
      <c r="E919" s="6" t="s">
        <v>1799</v>
      </c>
      <c r="F919" s="6" t="s">
        <v>2047</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2026</v>
      </c>
      <c r="E920" s="4" t="s">
        <v>1799</v>
      </c>
      <c r="F920" s="4" t="s">
        <v>2044</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2026</v>
      </c>
      <c r="E921" s="6" t="s">
        <v>1799</v>
      </c>
      <c r="F921" s="6" t="s">
        <v>2045</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2026</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2131</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2131</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2131</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2131</v>
      </c>
      <c r="E926" s="4" t="s">
        <v>2150</v>
      </c>
      <c r="F926" s="4" t="s">
        <v>2151</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2131</v>
      </c>
      <c r="E927" s="6" t="s">
        <v>2149</v>
      </c>
      <c r="F927" s="6" t="s">
        <v>2151</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2131</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2131</v>
      </c>
      <c r="E929" s="6" t="s">
        <v>2152</v>
      </c>
      <c r="F929" s="6" t="s">
        <v>2151</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2131</v>
      </c>
      <c r="E930" s="4" t="s">
        <v>2153</v>
      </c>
      <c r="F930" s="4" t="s">
        <v>2151</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2131</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2148</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2148</v>
      </c>
      <c r="E933" s="6" t="s">
        <v>1850</v>
      </c>
      <c r="F933" s="6" t="s">
        <v>2046</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1931</v>
      </c>
      <c r="E934" s="4" t="s">
        <v>1850</v>
      </c>
      <c r="F934" s="4" t="s">
        <v>2045</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2148</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2026</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2024</v>
      </c>
      <c r="E939" s="6" t="s">
        <v>2142</v>
      </c>
      <c r="F939" s="6" t="s">
        <v>2141</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2024</v>
      </c>
      <c r="E940" s="4" t="s">
        <v>2143</v>
      </c>
      <c r="F940" s="4" t="s">
        <v>2141</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2026</v>
      </c>
      <c r="E941" s="6" t="s">
        <v>1879</v>
      </c>
      <c r="F941" s="6" t="s">
        <v>2043</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3030</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2024</v>
      </c>
      <c r="E943" s="6" t="s">
        <v>1853</v>
      </c>
      <c r="F943" s="6" t="s">
        <v>2042</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2024</v>
      </c>
      <c r="E944" s="4" t="s">
        <v>2140</v>
      </c>
      <c r="F944" s="4" t="s">
        <v>2141</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2024</v>
      </c>
      <c r="E945" s="6" t="s">
        <v>2139</v>
      </c>
      <c r="F945" s="6" t="s">
        <v>2141</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2024</v>
      </c>
      <c r="E946" s="4" t="s">
        <v>2138</v>
      </c>
      <c r="F946" s="4" t="s">
        <v>2042</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2024</v>
      </c>
      <c r="E947" s="6" t="s">
        <v>2137</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2148</v>
      </c>
      <c r="E948" s="4" t="s">
        <v>1854</v>
      </c>
      <c r="F948" s="4" t="s">
        <v>2200</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2148</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customHeight="1">
      <c r="A950" s="4" t="s">
        <v>1827</v>
      </c>
      <c r="B950" s="13"/>
      <c r="C950" s="4" t="s">
        <v>4</v>
      </c>
      <c r="D950" s="4" t="s">
        <v>2148</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2024</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1928</v>
      </c>
      <c r="E952" s="4" t="s">
        <v>2144</v>
      </c>
      <c r="F952" s="4" t="s">
        <v>2147</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1928</v>
      </c>
      <c r="E953" s="6" t="s">
        <v>2145</v>
      </c>
      <c r="F953" s="6" t="s">
        <v>2147</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1928</v>
      </c>
      <c r="E954" s="4" t="s">
        <v>2146</v>
      </c>
      <c r="F954" s="4" t="s">
        <v>2147</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1929</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2025</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3044</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customHeight="1">
      <c r="A958" s="4" t="s">
        <v>1865</v>
      </c>
      <c r="B958" s="13"/>
      <c r="C958" s="4" t="s">
        <v>4</v>
      </c>
      <c r="D958" s="4" t="s">
        <v>2201</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2201</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2201</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2201</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3161</v>
      </c>
      <c r="E962" s="4" t="s">
        <v>3047</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3161</v>
      </c>
      <c r="E963" s="6" t="s">
        <v>3048</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3161</v>
      </c>
      <c r="E964" s="4" t="s">
        <v>3048</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1930</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3135</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1932</v>
      </c>
      <c r="B967" s="13"/>
      <c r="C967" s="6" t="s">
        <v>4</v>
      </c>
      <c r="D967" s="6" t="s">
        <v>2178</v>
      </c>
      <c r="E967" s="6" t="s">
        <v>1882</v>
      </c>
      <c r="F967" s="6" t="s">
        <v>1883</v>
      </c>
      <c r="G967" s="6" t="s">
        <v>1884</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1881</v>
      </c>
      <c r="AA967" s="6">
        <f>STOCK[[#This Row],[Costo total]]*STOCK[[#This Row],[Entradas]]</f>
        <v>0</v>
      </c>
      <c r="AB967" s="6">
        <f>STOCK[[#This Row],[Stock Actual]]*STOCK[[#This Row],[Costo total]]</f>
        <v>0</v>
      </c>
    </row>
    <row r="968" spans="1:29" s="4" customFormat="1" ht="50" customHeight="1">
      <c r="A968" s="4" t="s">
        <v>1933</v>
      </c>
      <c r="B968" s="13"/>
      <c r="C968" s="4" t="s">
        <v>4</v>
      </c>
      <c r="D968" s="4" t="s">
        <v>2178</v>
      </c>
      <c r="E968" s="4" t="s">
        <v>1889</v>
      </c>
      <c r="F968" s="4" t="s">
        <v>1540</v>
      </c>
      <c r="G968" s="4" t="s">
        <v>1890</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1881</v>
      </c>
      <c r="AA968" s="4">
        <f>STOCK[[#This Row],[Costo total]]*STOCK[[#This Row],[Entradas]]</f>
        <v>0</v>
      </c>
      <c r="AB968" s="4">
        <f>STOCK[[#This Row],[Stock Actual]]*STOCK[[#This Row],[Costo total]]</f>
        <v>0</v>
      </c>
    </row>
    <row r="969" spans="1:29" s="6" customFormat="1" ht="50" customHeight="1">
      <c r="A969" s="6" t="s">
        <v>1934</v>
      </c>
      <c r="B969" s="13"/>
      <c r="C969" s="6" t="s">
        <v>4</v>
      </c>
      <c r="D969" s="6" t="s">
        <v>2178</v>
      </c>
      <c r="E969" s="6" t="s">
        <v>1899</v>
      </c>
      <c r="F969" s="6" t="s">
        <v>1553</v>
      </c>
      <c r="G969" s="6" t="s">
        <v>1890</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1881</v>
      </c>
      <c r="AA969" s="6">
        <f>STOCK[[#This Row],[Costo total]]*STOCK[[#This Row],[Entradas]]</f>
        <v>0</v>
      </c>
      <c r="AB969" s="6">
        <f>STOCK[[#This Row],[Stock Actual]]*STOCK[[#This Row],[Costo total]]</f>
        <v>0</v>
      </c>
    </row>
    <row r="970" spans="1:29" s="4" customFormat="1" ht="50" customHeight="1">
      <c r="A970" s="4" t="s">
        <v>1935</v>
      </c>
      <c r="B970" s="13"/>
      <c r="C970" s="4" t="s">
        <v>4</v>
      </c>
      <c r="D970" s="4" t="s">
        <v>2178</v>
      </c>
      <c r="E970" s="4" t="s">
        <v>1891</v>
      </c>
      <c r="F970" s="4" t="s">
        <v>1855</v>
      </c>
      <c r="G970" s="4" t="s">
        <v>1892</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1881</v>
      </c>
      <c r="AA970" s="4">
        <f>STOCK[[#This Row],[Costo total]]*STOCK[[#This Row],[Entradas]]</f>
        <v>0</v>
      </c>
      <c r="AB970" s="4">
        <f>STOCK[[#This Row],[Stock Actual]]*STOCK[[#This Row],[Costo total]]</f>
        <v>0</v>
      </c>
    </row>
    <row r="971" spans="1:29" s="6" customFormat="1" ht="50" customHeight="1">
      <c r="A971" s="6" t="s">
        <v>1936</v>
      </c>
      <c r="B971" s="13"/>
      <c r="C971" s="6" t="s">
        <v>4</v>
      </c>
      <c r="D971" s="6" t="s">
        <v>2178</v>
      </c>
      <c r="E971" s="6" t="s">
        <v>1893</v>
      </c>
      <c r="F971" s="6" t="s">
        <v>1894</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1881</v>
      </c>
      <c r="AA971" s="6">
        <f>STOCK[[#This Row],[Costo total]]*STOCK[[#This Row],[Entradas]]</f>
        <v>0</v>
      </c>
      <c r="AB971" s="6">
        <f>STOCK[[#This Row],[Stock Actual]]*STOCK[[#This Row],[Costo total]]</f>
        <v>0</v>
      </c>
    </row>
    <row r="972" spans="1:29" s="4" customFormat="1" ht="50" customHeight="1">
      <c r="A972" s="4" t="s">
        <v>1937</v>
      </c>
      <c r="B972" s="13"/>
      <c r="C972" s="4" t="s">
        <v>4</v>
      </c>
      <c r="D972" s="4" t="s">
        <v>2178</v>
      </c>
      <c r="E972" s="4" t="s">
        <v>1898</v>
      </c>
      <c r="F972" s="4" t="s">
        <v>1895</v>
      </c>
      <c r="G972" s="4" t="s">
        <v>1890</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1881</v>
      </c>
      <c r="AA972" s="4">
        <f>STOCK[[#This Row],[Costo total]]*STOCK[[#This Row],[Entradas]]</f>
        <v>0</v>
      </c>
      <c r="AB972" s="4">
        <f>STOCK[[#This Row],[Stock Actual]]*STOCK[[#This Row],[Costo total]]</f>
        <v>0</v>
      </c>
    </row>
    <row r="973" spans="1:29" s="6" customFormat="1" ht="50" customHeight="1">
      <c r="A973" s="6" t="s">
        <v>1938</v>
      </c>
      <c r="B973" s="13"/>
      <c r="C973" s="6" t="s">
        <v>4</v>
      </c>
      <c r="D973" s="6" t="s">
        <v>2178</v>
      </c>
      <c r="E973" s="6" t="s">
        <v>1897</v>
      </c>
      <c r="F973" s="6" t="s">
        <v>1551</v>
      </c>
      <c r="G973" s="6" t="s">
        <v>1890</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1881</v>
      </c>
      <c r="AA973" s="6">
        <f>STOCK[[#This Row],[Costo total]]*STOCK[[#This Row],[Entradas]]</f>
        <v>0</v>
      </c>
      <c r="AB973" s="6">
        <f>STOCK[[#This Row],[Stock Actual]]*STOCK[[#This Row],[Costo total]]</f>
        <v>0</v>
      </c>
    </row>
    <row r="974" spans="1:29" s="4" customFormat="1" ht="50" customHeight="1">
      <c r="A974" s="4" t="s">
        <v>1939</v>
      </c>
      <c r="B974" s="13"/>
      <c r="C974" s="4" t="s">
        <v>4</v>
      </c>
      <c r="D974" s="4" t="s">
        <v>2178</v>
      </c>
      <c r="E974" s="4" t="s">
        <v>1896</v>
      </c>
      <c r="F974" s="4" t="s">
        <v>1551</v>
      </c>
      <c r="G974" s="4" t="s">
        <v>1890</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1881</v>
      </c>
      <c r="AA974" s="4">
        <f>STOCK[[#This Row],[Costo total]]*STOCK[[#This Row],[Entradas]]</f>
        <v>0</v>
      </c>
      <c r="AB974" s="4">
        <f>STOCK[[#This Row],[Stock Actual]]*STOCK[[#This Row],[Costo total]]</f>
        <v>0</v>
      </c>
    </row>
    <row r="975" spans="1:29" s="6" customFormat="1" ht="50" customHeight="1">
      <c r="A975" s="6" t="s">
        <v>1940</v>
      </c>
      <c r="B975" s="13"/>
      <c r="C975" s="6" t="s">
        <v>4</v>
      </c>
      <c r="D975" s="6" t="s">
        <v>2178</v>
      </c>
      <c r="E975" s="6" t="s">
        <v>1900</v>
      </c>
      <c r="F975" s="6" t="s">
        <v>1901</v>
      </c>
      <c r="G975" s="6" t="s">
        <v>1902</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1881</v>
      </c>
      <c r="AA975" s="6">
        <f>STOCK[[#This Row],[Costo total]]*STOCK[[#This Row],[Entradas]]</f>
        <v>0</v>
      </c>
      <c r="AB975" s="6">
        <f>STOCK[[#This Row],[Stock Actual]]*STOCK[[#This Row],[Costo total]]</f>
        <v>0</v>
      </c>
    </row>
    <row r="976" spans="1:29" s="4" customFormat="1" ht="50" customHeight="1">
      <c r="A976" s="4" t="s">
        <v>1941</v>
      </c>
      <c r="B976" s="13"/>
      <c r="C976" s="4" t="s">
        <v>4</v>
      </c>
      <c r="D976" s="4" t="s">
        <v>2178</v>
      </c>
      <c r="E976" s="4" t="s">
        <v>1903</v>
      </c>
      <c r="F976" s="4" t="s">
        <v>1551</v>
      </c>
      <c r="G976" s="4" t="s">
        <v>1890</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1881</v>
      </c>
      <c r="AA976" s="4">
        <f>STOCK[[#This Row],[Costo total]]*STOCK[[#This Row],[Entradas]]</f>
        <v>0</v>
      </c>
      <c r="AB976" s="4">
        <f>STOCK[[#This Row],[Stock Actual]]*STOCK[[#This Row],[Costo total]]</f>
        <v>0</v>
      </c>
    </row>
    <row r="977" spans="1:28" s="6" customFormat="1" ht="50" customHeight="1">
      <c r="A977" s="6" t="s">
        <v>1942</v>
      </c>
      <c r="B977" s="13"/>
      <c r="C977" s="6" t="s">
        <v>4</v>
      </c>
      <c r="D977" s="6" t="s">
        <v>2178</v>
      </c>
      <c r="E977" s="6" t="s">
        <v>2127</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1881</v>
      </c>
      <c r="AA977" s="6">
        <f>STOCK[[#This Row],[Costo total]]*STOCK[[#This Row],[Entradas]]</f>
        <v>5.75</v>
      </c>
      <c r="AB977" s="6">
        <f>STOCK[[#This Row],[Stock Actual]]*STOCK[[#This Row],[Costo total]]</f>
        <v>0</v>
      </c>
    </row>
    <row r="978" spans="1:28" s="4" customFormat="1" ht="50" customHeight="1">
      <c r="A978" s="4" t="s">
        <v>1943</v>
      </c>
      <c r="B978" s="13"/>
      <c r="C978" s="4" t="s">
        <v>4</v>
      </c>
      <c r="D978" s="4" t="s">
        <v>2178</v>
      </c>
      <c r="E978" s="4" t="s">
        <v>1904</v>
      </c>
      <c r="F978" s="4" t="s">
        <v>1545</v>
      </c>
      <c r="G978" s="4" t="s">
        <v>1890</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1881</v>
      </c>
      <c r="AA978" s="4">
        <f>STOCK[[#This Row],[Costo total]]*STOCK[[#This Row],[Entradas]]</f>
        <v>0</v>
      </c>
      <c r="AB978" s="4">
        <f>STOCK[[#This Row],[Stock Actual]]*STOCK[[#This Row],[Costo total]]</f>
        <v>0</v>
      </c>
    </row>
    <row r="979" spans="1:28" s="6" customFormat="1" ht="50" customHeight="1">
      <c r="A979" s="6" t="s">
        <v>1944</v>
      </c>
      <c r="B979" s="13"/>
      <c r="C979" s="6" t="s">
        <v>4</v>
      </c>
      <c r="D979" s="6" t="s">
        <v>2178</v>
      </c>
      <c r="E979" s="6" t="s">
        <v>1905</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1881</v>
      </c>
      <c r="AA979" s="6">
        <f>STOCK[[#This Row],[Costo total]]*STOCK[[#This Row],[Entradas]]</f>
        <v>0</v>
      </c>
      <c r="AB979" s="6">
        <f>STOCK[[#This Row],[Stock Actual]]*STOCK[[#This Row],[Costo total]]</f>
        <v>0</v>
      </c>
    </row>
    <row r="980" spans="1:28" s="4" customFormat="1" ht="50" customHeight="1">
      <c r="A980" s="4" t="s">
        <v>1945</v>
      </c>
      <c r="B980" s="13"/>
      <c r="C980" s="4" t="s">
        <v>4</v>
      </c>
      <c r="D980" s="4" t="s">
        <v>2178</v>
      </c>
      <c r="E980" s="4" t="s">
        <v>1906</v>
      </c>
      <c r="F980" s="4" t="s">
        <v>1883</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1881</v>
      </c>
      <c r="AA980" s="4">
        <f>STOCK[[#This Row],[Costo total]]*STOCK[[#This Row],[Entradas]]</f>
        <v>0</v>
      </c>
      <c r="AB980" s="4">
        <f>STOCK[[#This Row],[Stock Actual]]*STOCK[[#This Row],[Costo total]]</f>
        <v>0</v>
      </c>
    </row>
    <row r="981" spans="1:28" s="6" customFormat="1" ht="50" customHeight="1">
      <c r="A981" s="6" t="s">
        <v>1946</v>
      </c>
      <c r="B981" s="13"/>
      <c r="C981" s="6" t="s">
        <v>4</v>
      </c>
      <c r="D981" s="6" t="s">
        <v>2178</v>
      </c>
      <c r="E981" s="6" t="s">
        <v>1964</v>
      </c>
      <c r="F981" s="6" t="s">
        <v>1627</v>
      </c>
      <c r="G981" s="6" t="s">
        <v>1890</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1881</v>
      </c>
      <c r="AA981" s="6">
        <f>STOCK[[#This Row],[Costo total]]*STOCK[[#This Row],[Entradas]]</f>
        <v>0</v>
      </c>
      <c r="AB981" s="6">
        <f>STOCK[[#This Row],[Stock Actual]]*STOCK[[#This Row],[Costo total]]</f>
        <v>0</v>
      </c>
    </row>
    <row r="982" spans="1:28" s="4" customFormat="1" ht="50" customHeight="1">
      <c r="A982" s="4" t="s">
        <v>1947</v>
      </c>
      <c r="B982" s="13"/>
      <c r="C982" s="4" t="s">
        <v>4</v>
      </c>
      <c r="D982" s="4" t="s">
        <v>2178</v>
      </c>
      <c r="E982" s="4" t="s">
        <v>2128</v>
      </c>
      <c r="F982" s="4" t="s">
        <v>1907</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1881</v>
      </c>
      <c r="AA982" s="4">
        <f>STOCK[[#This Row],[Costo total]]*STOCK[[#This Row],[Entradas]]</f>
        <v>0</v>
      </c>
      <c r="AB982" s="4">
        <f>STOCK[[#This Row],[Stock Actual]]*STOCK[[#This Row],[Costo total]]</f>
        <v>0</v>
      </c>
    </row>
    <row r="983" spans="1:28" s="6" customFormat="1" ht="50" customHeight="1">
      <c r="A983" s="6" t="s">
        <v>1948</v>
      </c>
      <c r="B983" s="13"/>
      <c r="C983" s="6" t="s">
        <v>4</v>
      </c>
      <c r="D983" s="6" t="s">
        <v>2178</v>
      </c>
      <c r="E983" s="6" t="s">
        <v>2129</v>
      </c>
      <c r="F983" s="6" t="s">
        <v>2186</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1881</v>
      </c>
      <c r="AA983" s="6">
        <f>STOCK[[#This Row],[Costo total]]*STOCK[[#This Row],[Entradas]]</f>
        <v>0</v>
      </c>
      <c r="AB983" s="6">
        <f>STOCK[[#This Row],[Stock Actual]]*STOCK[[#This Row],[Costo total]]</f>
        <v>0</v>
      </c>
    </row>
    <row r="984" spans="1:28" s="4" customFormat="1" ht="50" customHeight="1">
      <c r="A984" s="4" t="s">
        <v>1949</v>
      </c>
      <c r="B984" s="13"/>
      <c r="C984" s="4" t="s">
        <v>4</v>
      </c>
      <c r="D984" s="4" t="s">
        <v>2178</v>
      </c>
      <c r="E984" s="4" t="s">
        <v>1908</v>
      </c>
      <c r="F984" s="4" t="s">
        <v>2185</v>
      </c>
      <c r="G984" s="4" t="s">
        <v>1909</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1881</v>
      </c>
      <c r="AA984" s="4">
        <f>STOCK[[#This Row],[Costo total]]*STOCK[[#This Row],[Entradas]]</f>
        <v>0</v>
      </c>
      <c r="AB984" s="4">
        <f>STOCK[[#This Row],[Stock Actual]]*STOCK[[#This Row],[Costo total]]</f>
        <v>0</v>
      </c>
    </row>
    <row r="985" spans="1:28" s="6" customFormat="1" ht="50" customHeight="1">
      <c r="A985" s="6" t="s">
        <v>1950</v>
      </c>
      <c r="B985" s="13"/>
      <c r="C985" s="6" t="s">
        <v>4</v>
      </c>
      <c r="D985" s="6" t="s">
        <v>2178</v>
      </c>
      <c r="E985" s="6" t="s">
        <v>1911</v>
      </c>
      <c r="F985" s="6" t="s">
        <v>1540</v>
      </c>
      <c r="G985" s="6" t="s">
        <v>1890</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1881</v>
      </c>
      <c r="AA985" s="6">
        <f>STOCK[[#This Row],[Costo total]]*STOCK[[#This Row],[Entradas]]</f>
        <v>0</v>
      </c>
      <c r="AB985" s="6">
        <f>STOCK[[#This Row],[Stock Actual]]*STOCK[[#This Row],[Costo total]]</f>
        <v>0</v>
      </c>
    </row>
    <row r="986" spans="1:28" s="4" customFormat="1" ht="50" customHeight="1">
      <c r="A986" s="4" t="s">
        <v>1951</v>
      </c>
      <c r="B986" s="13"/>
      <c r="C986" s="4" t="s">
        <v>4</v>
      </c>
      <c r="D986" s="4" t="s">
        <v>2178</v>
      </c>
      <c r="E986" s="4" t="s">
        <v>1915</v>
      </c>
      <c r="F986" s="4" t="s">
        <v>1910</v>
      </c>
      <c r="G986" s="4" t="s">
        <v>1890</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1881</v>
      </c>
      <c r="AA986" s="4">
        <f>STOCK[[#This Row],[Costo total]]*STOCK[[#This Row],[Entradas]]</f>
        <v>0</v>
      </c>
      <c r="AB986" s="4">
        <f>STOCK[[#This Row],[Stock Actual]]*STOCK[[#This Row],[Costo total]]</f>
        <v>0</v>
      </c>
    </row>
    <row r="987" spans="1:28" s="6" customFormat="1" ht="50" customHeight="1">
      <c r="A987" s="6" t="s">
        <v>1952</v>
      </c>
      <c r="B987" s="13"/>
      <c r="C987" s="6" t="s">
        <v>4</v>
      </c>
      <c r="D987" s="6" t="s">
        <v>2178</v>
      </c>
      <c r="E987" s="6" t="s">
        <v>1963</v>
      </c>
      <c r="F987" s="6" t="s">
        <v>1912</v>
      </c>
      <c r="G987" s="6" t="s">
        <v>1890</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1881</v>
      </c>
      <c r="AA987" s="6">
        <f>STOCK[[#This Row],[Costo total]]*STOCK[[#This Row],[Entradas]]</f>
        <v>0</v>
      </c>
      <c r="AB987" s="6">
        <f>STOCK[[#This Row],[Stock Actual]]*STOCK[[#This Row],[Costo total]]</f>
        <v>0</v>
      </c>
    </row>
    <row r="988" spans="1:28" s="4" customFormat="1" ht="50" customHeight="1">
      <c r="A988" s="4" t="s">
        <v>1953</v>
      </c>
      <c r="B988" s="13"/>
      <c r="C988" s="4" t="s">
        <v>4</v>
      </c>
      <c r="D988" s="4" t="s">
        <v>2178</v>
      </c>
      <c r="E988" s="4" t="s">
        <v>1913</v>
      </c>
      <c r="F988" s="4" t="s">
        <v>1914</v>
      </c>
      <c r="G988" s="4" t="s">
        <v>1890</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1881</v>
      </c>
      <c r="AA988" s="4">
        <f>STOCK[[#This Row],[Costo total]]*STOCK[[#This Row],[Entradas]]</f>
        <v>0</v>
      </c>
      <c r="AB988" s="4">
        <f>STOCK[[#This Row],[Stock Actual]]*STOCK[[#This Row],[Costo total]]</f>
        <v>0</v>
      </c>
    </row>
    <row r="989" spans="1:28" s="6" customFormat="1" ht="50" customHeight="1">
      <c r="A989" s="6" t="s">
        <v>1954</v>
      </c>
      <c r="B989" s="13"/>
      <c r="C989" s="6" t="s">
        <v>4</v>
      </c>
      <c r="D989" s="6" t="s">
        <v>2178</v>
      </c>
      <c r="E989" s="6" t="s">
        <v>1916</v>
      </c>
      <c r="F989" s="6" t="s">
        <v>2184</v>
      </c>
      <c r="G989" s="6" t="s">
        <v>1884</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1881</v>
      </c>
      <c r="AA989" s="6">
        <f>STOCK[[#This Row],[Costo total]]*STOCK[[#This Row],[Entradas]]</f>
        <v>0</v>
      </c>
      <c r="AB989" s="6">
        <f>STOCK[[#This Row],[Stock Actual]]*STOCK[[#This Row],[Costo total]]</f>
        <v>0</v>
      </c>
    </row>
    <row r="990" spans="1:28" s="4" customFormat="1" ht="50" customHeight="1">
      <c r="A990" s="4" t="s">
        <v>1959</v>
      </c>
      <c r="B990" s="13"/>
      <c r="C990" s="4" t="s">
        <v>4</v>
      </c>
      <c r="D990" s="4" t="s">
        <v>1881</v>
      </c>
      <c r="E990" s="4" t="s">
        <v>1962</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1881</v>
      </c>
      <c r="AA990" s="4">
        <f>STOCK[[#This Row],[Costo total]]*STOCK[[#This Row],[Entradas]]</f>
        <v>2.2000000000000002</v>
      </c>
      <c r="AB990" s="4">
        <f>STOCK[[#This Row],[Stock Actual]]*STOCK[[#This Row],[Costo total]]</f>
        <v>0</v>
      </c>
    </row>
    <row r="991" spans="1:28" s="6" customFormat="1" ht="50" customHeight="1">
      <c r="A991" s="6" t="s">
        <v>1960</v>
      </c>
      <c r="B991" s="13"/>
      <c r="C991" s="6" t="s">
        <v>4</v>
      </c>
      <c r="D991" s="6" t="s">
        <v>2930</v>
      </c>
      <c r="E991" s="6" t="s">
        <v>2929</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1881</v>
      </c>
      <c r="AA991" s="6">
        <f>STOCK[[#This Row],[Costo total]]*STOCK[[#This Row],[Entradas]]</f>
        <v>2.2000000000000002</v>
      </c>
      <c r="AB991" s="6">
        <f>STOCK[[#This Row],[Stock Actual]]*STOCK[[#This Row],[Costo total]]</f>
        <v>2.2000000000000002</v>
      </c>
    </row>
    <row r="992" spans="1:28" s="4" customFormat="1" ht="50" customHeight="1">
      <c r="A992" s="4" t="s">
        <v>1961</v>
      </c>
      <c r="B992" s="13"/>
      <c r="C992" s="4" t="s">
        <v>4</v>
      </c>
      <c r="D992" s="4" t="s">
        <v>2178</v>
      </c>
      <c r="E992" s="4" t="s">
        <v>1962</v>
      </c>
      <c r="F992" s="4" t="s">
        <v>2183</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1881</v>
      </c>
      <c r="AA992" s="4">
        <f>STOCK[[#This Row],[Costo total]]*STOCK[[#This Row],[Entradas]]</f>
        <v>2.2000000000000002</v>
      </c>
      <c r="AB992" s="4">
        <f>STOCK[[#This Row],[Stock Actual]]*STOCK[[#This Row],[Costo total]]</f>
        <v>0</v>
      </c>
    </row>
    <row r="993" spans="1:28" s="6" customFormat="1" ht="50" customHeight="1">
      <c r="A993" s="6" t="s">
        <v>1965</v>
      </c>
      <c r="B993" s="13"/>
      <c r="C993" s="6" t="s">
        <v>4</v>
      </c>
      <c r="D993" s="6" t="s">
        <v>2178</v>
      </c>
      <c r="E993" s="6" t="s">
        <v>1972</v>
      </c>
      <c r="F993" s="6" t="s">
        <v>2126</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1881</v>
      </c>
      <c r="Z993" s="6">
        <f>STOCK[[#This Row],[Precio Final]]*25%</f>
        <v>0.75</v>
      </c>
      <c r="AA993" s="6">
        <f>STOCK[[#This Row],[Costo total]]*STOCK[[#This Row],[Entradas]]</f>
        <v>0</v>
      </c>
      <c r="AB993" s="6">
        <f>STOCK[[#This Row],[Stock Actual]]*STOCK[[#This Row],[Costo total]]</f>
        <v>0</v>
      </c>
    </row>
    <row r="994" spans="1:28" s="4" customFormat="1" ht="50" customHeight="1">
      <c r="A994" s="4" t="s">
        <v>1966</v>
      </c>
      <c r="B994" s="13"/>
      <c r="C994" s="4" t="s">
        <v>4</v>
      </c>
      <c r="D994" s="4" t="s">
        <v>2178</v>
      </c>
      <c r="E994" s="4" t="s">
        <v>1973</v>
      </c>
      <c r="F994" s="4" t="s">
        <v>2182</v>
      </c>
      <c r="G994" s="4" t="s">
        <v>1974</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1881</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1967</v>
      </c>
      <c r="B995" s="13"/>
      <c r="C995" s="6" t="s">
        <v>4</v>
      </c>
      <c r="D995" s="6" t="s">
        <v>2178</v>
      </c>
      <c r="E995" s="6" t="s">
        <v>1975</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1881</v>
      </c>
      <c r="Z995" s="6">
        <f>STOCK[[#This Row],[Precio Final]]*25%</f>
        <v>0.75</v>
      </c>
      <c r="AA995" s="6">
        <f>STOCK[[#This Row],[Costo total]]*STOCK[[#This Row],[Entradas]]</f>
        <v>0</v>
      </c>
      <c r="AB995" s="6">
        <f>STOCK[[#This Row],[Stock Actual]]*STOCK[[#This Row],[Costo total]]</f>
        <v>0</v>
      </c>
    </row>
    <row r="996" spans="1:28" s="4" customFormat="1" ht="50" customHeight="1">
      <c r="A996" s="4" t="s">
        <v>1968</v>
      </c>
      <c r="B996" s="13"/>
      <c r="C996" s="4" t="s">
        <v>4</v>
      </c>
      <c r="D996" s="4" t="s">
        <v>2178</v>
      </c>
      <c r="E996" s="4" t="s">
        <v>1976</v>
      </c>
      <c r="F996" s="4" t="s">
        <v>1873</v>
      </c>
      <c r="G996" s="4" t="s">
        <v>1977</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1881</v>
      </c>
      <c r="Z996" s="4">
        <f>STOCK[[#This Row],[Precio Final]]*25%</f>
        <v>0.75</v>
      </c>
      <c r="AA996" s="4">
        <f>STOCK[[#This Row],[Costo total]]*STOCK[[#This Row],[Entradas]]</f>
        <v>0</v>
      </c>
      <c r="AB996" s="4">
        <f>STOCK[[#This Row],[Stock Actual]]*STOCK[[#This Row],[Costo total]]</f>
        <v>0</v>
      </c>
    </row>
    <row r="997" spans="1:28" s="6" customFormat="1" ht="50" customHeight="1">
      <c r="A997" s="6" t="s">
        <v>1969</v>
      </c>
      <c r="B997" s="13"/>
      <c r="C997" s="6" t="s">
        <v>4</v>
      </c>
      <c r="D997" s="6" t="s">
        <v>2178</v>
      </c>
      <c r="E997" s="6" t="s">
        <v>2041</v>
      </c>
      <c r="F997" s="6" t="s">
        <v>1978</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1881</v>
      </c>
      <c r="Z997" s="6">
        <f>STOCK[[#This Row],[Precio Final]]*25%</f>
        <v>0.5</v>
      </c>
      <c r="AA997" s="6">
        <f>STOCK[[#This Row],[Costo total]]*STOCK[[#This Row],[Entradas]]</f>
        <v>0</v>
      </c>
      <c r="AB997" s="6">
        <f>STOCK[[#This Row],[Stock Actual]]*STOCK[[#This Row],[Costo total]]</f>
        <v>0</v>
      </c>
    </row>
    <row r="998" spans="1:28" s="4" customFormat="1" ht="50" customHeight="1">
      <c r="A998" s="4" t="s">
        <v>1970</v>
      </c>
      <c r="B998" s="13"/>
      <c r="C998" s="4" t="s">
        <v>4</v>
      </c>
      <c r="D998" s="4" t="s">
        <v>1881</v>
      </c>
      <c r="E998" s="4" t="s">
        <v>1979</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1881</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1971</v>
      </c>
      <c r="B999" s="13"/>
      <c r="C999" s="6" t="s">
        <v>4</v>
      </c>
      <c r="D999" s="6" t="s">
        <v>2178</v>
      </c>
      <c r="E999" s="6" t="s">
        <v>1980</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1881</v>
      </c>
      <c r="Z999" s="6">
        <f>STOCK[[#This Row],[Precio Final]]*25%</f>
        <v>0.75</v>
      </c>
      <c r="AA999" s="6">
        <f>STOCK[[#This Row],[Costo total]]*STOCK[[#This Row],[Entradas]]</f>
        <v>0</v>
      </c>
      <c r="AB999" s="6">
        <f>STOCK[[#This Row],[Stock Actual]]*STOCK[[#This Row],[Costo total]]</f>
        <v>0</v>
      </c>
    </row>
    <row r="1000" spans="1:28" s="4" customFormat="1" ht="50" customHeight="1">
      <c r="A1000" s="4" t="s">
        <v>1983</v>
      </c>
      <c r="B1000" s="13"/>
      <c r="C1000" s="4" t="s">
        <v>4</v>
      </c>
      <c r="D1000" s="4" t="s">
        <v>2178</v>
      </c>
      <c r="E1000" s="4" t="s">
        <v>1981</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1881</v>
      </c>
      <c r="Z1000" s="4">
        <f>STOCK[[#This Row],[Precio Final]]*25%</f>
        <v>1.25</v>
      </c>
      <c r="AA1000" s="4">
        <f>STOCK[[#This Row],[Costo total]]*STOCK[[#This Row],[Entradas]]</f>
        <v>0</v>
      </c>
      <c r="AB1000" s="4">
        <f>STOCK[[#This Row],[Stock Actual]]*STOCK[[#This Row],[Costo total]]</f>
        <v>0</v>
      </c>
    </row>
    <row r="1001" spans="1:28" s="6" customFormat="1" ht="50" customHeight="1">
      <c r="A1001" s="6" t="s">
        <v>1984</v>
      </c>
      <c r="B1001" s="13"/>
      <c r="C1001" s="6" t="s">
        <v>4</v>
      </c>
      <c r="D1001" s="6" t="s">
        <v>2178</v>
      </c>
      <c r="E1001" s="6" t="s">
        <v>1986</v>
      </c>
      <c r="F1001" s="6" t="s">
        <v>2090</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1881</v>
      </c>
      <c r="AA1001" s="6">
        <f>STOCK[[#This Row],[Costo total]]*STOCK[[#This Row],[Entradas]]</f>
        <v>0</v>
      </c>
      <c r="AB1001" s="6">
        <f>STOCK[[#This Row],[Stock Actual]]*STOCK[[#This Row],[Costo total]]</f>
        <v>0</v>
      </c>
    </row>
    <row r="1002" spans="1:28" s="4" customFormat="1" ht="50" customHeight="1">
      <c r="A1002" s="4" t="s">
        <v>1985</v>
      </c>
      <c r="B1002" s="13"/>
      <c r="C1002" s="4" t="s">
        <v>4</v>
      </c>
      <c r="D1002" s="4" t="s">
        <v>2178</v>
      </c>
      <c r="E1002" s="4" t="s">
        <v>1988</v>
      </c>
      <c r="F1002" s="4" t="s">
        <v>2181</v>
      </c>
      <c r="G1002" s="4" t="s">
        <v>1987</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1881</v>
      </c>
      <c r="AA1002" s="4">
        <f>STOCK[[#This Row],[Costo total]]*STOCK[[#This Row],[Entradas]]</f>
        <v>0</v>
      </c>
      <c r="AB1002" s="4">
        <f>STOCK[[#This Row],[Stock Actual]]*STOCK[[#This Row],[Costo total]]</f>
        <v>0</v>
      </c>
    </row>
    <row r="1003" spans="1:28" s="6" customFormat="1" ht="50" customHeight="1">
      <c r="A1003" s="6" t="s">
        <v>1989</v>
      </c>
      <c r="B1003" s="13"/>
      <c r="C1003" s="6" t="s">
        <v>4</v>
      </c>
      <c r="D1003" s="6" t="s">
        <v>2178</v>
      </c>
      <c r="E1003" s="6" t="s">
        <v>2862</v>
      </c>
      <c r="F1003" s="6" t="s">
        <v>2105</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1881</v>
      </c>
      <c r="AA1003" s="6">
        <f>STOCK[[#This Row],[Costo total]]*STOCK[[#This Row],[Entradas]]</f>
        <v>0</v>
      </c>
      <c r="AB1003" s="6">
        <f>STOCK[[#This Row],[Stock Actual]]*STOCK[[#This Row],[Costo total]]</f>
        <v>0</v>
      </c>
    </row>
    <row r="1004" spans="1:28" s="4" customFormat="1" ht="50" customHeight="1">
      <c r="A1004" s="4" t="s">
        <v>1991</v>
      </c>
      <c r="B1004" s="13"/>
      <c r="C1004" s="4" t="s">
        <v>4</v>
      </c>
      <c r="D1004" s="4" t="s">
        <v>1512</v>
      </c>
      <c r="E1004" s="4" t="s">
        <v>1990</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1881</v>
      </c>
      <c r="AA1004" s="4">
        <f>STOCK[[#This Row],[Costo total]]*STOCK[[#This Row],[Entradas]]</f>
        <v>0</v>
      </c>
      <c r="AB1004" s="4">
        <f>STOCK[[#This Row],[Stock Actual]]*STOCK[[#This Row],[Costo total]]</f>
        <v>0</v>
      </c>
    </row>
    <row r="1005" spans="1:28" s="6" customFormat="1" ht="50" customHeight="1">
      <c r="A1005" s="6" t="s">
        <v>1994</v>
      </c>
      <c r="B1005" s="13"/>
      <c r="C1005" s="6" t="s">
        <v>4</v>
      </c>
      <c r="D1005" s="6" t="s">
        <v>1693</v>
      </c>
      <c r="E1005" s="6" t="s">
        <v>1992</v>
      </c>
      <c r="F1005" s="6" t="s">
        <v>1993</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1881</v>
      </c>
      <c r="AA1005" s="6">
        <f>STOCK[[#This Row],[Costo total]]*STOCK[[#This Row],[Entradas]]</f>
        <v>0</v>
      </c>
      <c r="AB1005" s="6">
        <f>STOCK[[#This Row],[Stock Actual]]*STOCK[[#This Row],[Costo total]]</f>
        <v>0</v>
      </c>
    </row>
    <row r="1006" spans="1:28" s="4" customFormat="1" ht="50" customHeight="1">
      <c r="A1006" s="4" t="s">
        <v>2004</v>
      </c>
      <c r="B1006" s="13"/>
      <c r="C1006" s="4" t="s">
        <v>4</v>
      </c>
      <c r="D1006" s="4" t="s">
        <v>1512</v>
      </c>
      <c r="E1006" s="4" t="s">
        <v>1996</v>
      </c>
      <c r="F1006" s="4" t="s">
        <v>1997</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1881</v>
      </c>
      <c r="AA1006" s="4">
        <f>STOCK[[#This Row],[Costo total]]*STOCK[[#This Row],[Entradas]]</f>
        <v>0</v>
      </c>
      <c r="AB1006" s="4">
        <f>STOCK[[#This Row],[Stock Actual]]*STOCK[[#This Row],[Costo total]]</f>
        <v>0</v>
      </c>
    </row>
    <row r="1007" spans="1:28" s="6" customFormat="1" ht="50" customHeight="1">
      <c r="A1007" s="6" t="s">
        <v>2005</v>
      </c>
      <c r="B1007" s="13"/>
      <c r="C1007" s="6" t="s">
        <v>4</v>
      </c>
      <c r="D1007" s="6" t="s">
        <v>2178</v>
      </c>
      <c r="E1007" s="6" t="s">
        <v>1998</v>
      </c>
      <c r="F1007" s="6" t="s">
        <v>2179</v>
      </c>
      <c r="G1007" s="6" t="s">
        <v>1999</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1881</v>
      </c>
      <c r="AA1007" s="6">
        <f>STOCK[[#This Row],[Costo total]]*STOCK[[#This Row],[Entradas]]</f>
        <v>0</v>
      </c>
      <c r="AB1007" s="6">
        <f>STOCK[[#This Row],[Stock Actual]]*STOCK[[#This Row],[Costo total]]</f>
        <v>0</v>
      </c>
    </row>
    <row r="1008" spans="1:28" s="4" customFormat="1" ht="50" customHeight="1">
      <c r="A1008" s="4" t="s">
        <v>2006</v>
      </c>
      <c r="B1008" s="13"/>
      <c r="C1008" s="4" t="s">
        <v>4</v>
      </c>
      <c r="D1008" s="4" t="s">
        <v>2178</v>
      </c>
      <c r="E1008" s="4" t="s">
        <v>2000</v>
      </c>
      <c r="F1008" s="4" t="s">
        <v>2179</v>
      </c>
      <c r="G1008" s="4" t="s">
        <v>1999</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1881</v>
      </c>
      <c r="AA1008" s="4">
        <f>STOCK[[#This Row],[Costo total]]*STOCK[[#This Row],[Entradas]]</f>
        <v>0</v>
      </c>
      <c r="AB1008" s="4">
        <f>STOCK[[#This Row],[Stock Actual]]*STOCK[[#This Row],[Costo total]]</f>
        <v>0</v>
      </c>
    </row>
    <row r="1009" spans="1:29" s="6" customFormat="1" ht="50" customHeight="1">
      <c r="A1009" s="6" t="s">
        <v>2007</v>
      </c>
      <c r="B1009" s="13"/>
      <c r="C1009" s="6" t="s">
        <v>4</v>
      </c>
      <c r="D1009" s="6" t="s">
        <v>2178</v>
      </c>
      <c r="E1009" s="6" t="s">
        <v>2001</v>
      </c>
      <c r="F1009" s="6" t="s">
        <v>2179</v>
      </c>
      <c r="G1009" s="6" t="s">
        <v>1999</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1881</v>
      </c>
      <c r="AA1009" s="6">
        <f>STOCK[[#This Row],[Costo total]]*STOCK[[#This Row],[Entradas]]</f>
        <v>0</v>
      </c>
      <c r="AB1009" s="6">
        <f>STOCK[[#This Row],[Stock Actual]]*STOCK[[#This Row],[Costo total]]</f>
        <v>0</v>
      </c>
    </row>
    <row r="1010" spans="1:29" s="4" customFormat="1" ht="50" customHeight="1">
      <c r="A1010" s="4" t="s">
        <v>2008</v>
      </c>
      <c r="B1010" s="13"/>
      <c r="C1010" s="4" t="s">
        <v>4</v>
      </c>
      <c r="D1010" s="4" t="s">
        <v>2178</v>
      </c>
      <c r="E1010" s="4" t="s">
        <v>2002</v>
      </c>
      <c r="F1010" s="4" t="s">
        <v>2179</v>
      </c>
      <c r="G1010" s="4" t="s">
        <v>1999</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1881</v>
      </c>
      <c r="AA1010" s="4">
        <f>STOCK[[#This Row],[Costo total]]*STOCK[[#This Row],[Entradas]]</f>
        <v>0</v>
      </c>
      <c r="AB1010" s="4">
        <f>STOCK[[#This Row],[Stock Actual]]*STOCK[[#This Row],[Costo total]]</f>
        <v>0</v>
      </c>
    </row>
    <row r="1011" spans="1:29" s="6" customFormat="1" ht="50" customHeight="1">
      <c r="A1011" s="6" t="s">
        <v>2009</v>
      </c>
      <c r="B1011" s="13"/>
      <c r="C1011" s="6" t="s">
        <v>4</v>
      </c>
      <c r="D1011" s="6" t="s">
        <v>2178</v>
      </c>
      <c r="E1011" s="6" t="s">
        <v>2003</v>
      </c>
      <c r="F1011" s="6" t="s">
        <v>2180</v>
      </c>
      <c r="G1011" s="6" t="s">
        <v>1999</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1881</v>
      </c>
      <c r="AA1011" s="6">
        <f>STOCK[[#This Row],[Costo total]]*STOCK[[#This Row],[Entradas]]</f>
        <v>0</v>
      </c>
      <c r="AB1011" s="6">
        <f>STOCK[[#This Row],[Stock Actual]]*STOCK[[#This Row],[Costo total]]</f>
        <v>0</v>
      </c>
    </row>
    <row r="1012" spans="1:29" s="4" customFormat="1" ht="50" customHeight="1">
      <c r="A1012" s="4" t="s">
        <v>1955</v>
      </c>
      <c r="B1012" s="13"/>
      <c r="C1012" s="4" t="s">
        <v>4</v>
      </c>
      <c r="D1012" s="4" t="s">
        <v>1512</v>
      </c>
      <c r="E1012" s="4" t="s">
        <v>2010</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1881</v>
      </c>
      <c r="AA1012" s="4">
        <f>STOCK[[#This Row],[Costo total]]*STOCK[[#This Row],[Entradas]]</f>
        <v>0</v>
      </c>
      <c r="AB1012" s="4">
        <f>STOCK[[#This Row],[Stock Actual]]*STOCK[[#This Row],[Costo total]]</f>
        <v>0</v>
      </c>
    </row>
    <row r="1013" spans="1:29" s="6" customFormat="1" ht="50" customHeight="1">
      <c r="A1013" s="6" t="s">
        <v>1956</v>
      </c>
      <c r="B1013" s="13"/>
      <c r="C1013" s="6" t="s">
        <v>4</v>
      </c>
      <c r="D1013" s="6" t="s">
        <v>1512</v>
      </c>
      <c r="E1013" s="6" t="s">
        <v>2012</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1881</v>
      </c>
      <c r="AA1013" s="6">
        <f>STOCK[[#This Row],[Costo total]]*STOCK[[#This Row],[Entradas]]</f>
        <v>0</v>
      </c>
      <c r="AB1013" s="6">
        <f>STOCK[[#This Row],[Stock Actual]]*STOCK[[#This Row],[Costo total]]</f>
        <v>0</v>
      </c>
    </row>
    <row r="1014" spans="1:29" s="4" customFormat="1" ht="50" customHeight="1">
      <c r="A1014" s="4" t="s">
        <v>1957</v>
      </c>
      <c r="B1014" s="13"/>
      <c r="C1014" s="4" t="s">
        <v>4</v>
      </c>
      <c r="D1014" s="4" t="s">
        <v>1512</v>
      </c>
      <c r="E1014" s="4" t="s">
        <v>2016</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1881</v>
      </c>
      <c r="AA1014" s="4">
        <f>STOCK[[#This Row],[Costo total]]*STOCK[[#This Row],[Entradas]]</f>
        <v>0</v>
      </c>
      <c r="AB1014" s="4">
        <f>STOCK[[#This Row],[Stock Actual]]*STOCK[[#This Row],[Costo total]]</f>
        <v>0</v>
      </c>
    </row>
    <row r="1015" spans="1:29" s="6" customFormat="1" ht="50" customHeight="1">
      <c r="A1015" s="6" t="s">
        <v>2021</v>
      </c>
      <c r="B1015" s="13"/>
      <c r="C1015" s="6" t="s">
        <v>4</v>
      </c>
      <c r="D1015" s="6" t="s">
        <v>101</v>
      </c>
      <c r="E1015" s="6" t="s">
        <v>2022</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2023</v>
      </c>
      <c r="B1016" s="13"/>
      <c r="C1016" s="4" t="s">
        <v>4</v>
      </c>
      <c r="D1016" s="4" t="s">
        <v>2148</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2034</v>
      </c>
      <c r="B1017" s="13"/>
      <c r="C1017" s="6" t="s">
        <v>4</v>
      </c>
      <c r="D1017" s="6" t="s">
        <v>2130</v>
      </c>
      <c r="E1017" s="6" t="s">
        <v>2035</v>
      </c>
      <c r="F1017" s="6" t="s">
        <v>2036</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2037</v>
      </c>
      <c r="B1018" s="13" t="s">
        <v>2099</v>
      </c>
      <c r="C1018" s="4" t="s">
        <v>4</v>
      </c>
      <c r="D1018" s="4" t="s">
        <v>1885</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2038</v>
      </c>
      <c r="B1019" s="13"/>
      <c r="C1019" s="6" t="s">
        <v>4</v>
      </c>
      <c r="D1019" s="6" t="s">
        <v>1885</v>
      </c>
      <c r="E1019" s="6" t="s">
        <v>3162</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2039</v>
      </c>
      <c r="B1020" s="13"/>
      <c r="C1020" s="4" t="s">
        <v>4</v>
      </c>
      <c r="D1020" s="4" t="s">
        <v>1885</v>
      </c>
      <c r="E1020" s="6" t="s">
        <v>3162</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2056</v>
      </c>
      <c r="B1021" s="13"/>
      <c r="C1021" s="6" t="s">
        <v>4</v>
      </c>
      <c r="D1021" s="6" t="s">
        <v>26</v>
      </c>
      <c r="E1021" s="6" t="s">
        <v>1527</v>
      </c>
      <c r="F1021" s="6" t="s">
        <v>2057</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2097</v>
      </c>
      <c r="B1022" s="13" t="s">
        <v>2099</v>
      </c>
      <c r="C1022" s="4" t="s">
        <v>4</v>
      </c>
      <c r="D1022" s="4" t="s">
        <v>26</v>
      </c>
      <c r="E1022" s="4" t="s">
        <v>2093</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2931</v>
      </c>
      <c r="B1023" s="13"/>
      <c r="C1023" s="6" t="s">
        <v>4</v>
      </c>
      <c r="D1023" s="6" t="s">
        <v>3135</v>
      </c>
      <c r="E1023" s="6" t="s">
        <v>2098</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2166</v>
      </c>
      <c r="B1024" s="13"/>
      <c r="C1024" s="4" t="s">
        <v>4</v>
      </c>
      <c r="D1024" s="4" t="s">
        <v>101</v>
      </c>
      <c r="E1024" s="4" t="s">
        <v>1282</v>
      </c>
      <c r="F1024" s="4" t="s">
        <v>2114</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2958</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2275</v>
      </c>
      <c r="B1026" s="13"/>
      <c r="C1026" s="4" t="s">
        <v>4</v>
      </c>
      <c r="D1026" s="4" t="s">
        <v>2024</v>
      </c>
      <c r="E1026" s="4" t="s">
        <v>2213</v>
      </c>
      <c r="F1026" s="4" t="s">
        <v>2479</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2370</v>
      </c>
      <c r="AA1026" s="4">
        <f>STOCK[[#This Row],[Costo total]]*STOCK[[#This Row],[Entradas]]</f>
        <v>28.17</v>
      </c>
      <c r="AB1026" s="4">
        <f>STOCK[[#This Row],[Stock Actual]]*STOCK[[#This Row],[Costo total]]</f>
        <v>18.78</v>
      </c>
    </row>
    <row r="1027" spans="1:28" s="6" customFormat="1" ht="50" customHeight="1">
      <c r="A1027" s="6" t="s">
        <v>2276</v>
      </c>
      <c r="B1027" s="13"/>
      <c r="C1027" s="6" t="s">
        <v>4</v>
      </c>
      <c r="D1027" s="6" t="s">
        <v>2585</v>
      </c>
      <c r="E1027" s="6" t="s">
        <v>2214</v>
      </c>
      <c r="F1027" s="6" t="s">
        <v>2479</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2371</v>
      </c>
      <c r="AA1027" s="6">
        <f>STOCK[[#This Row],[Costo total]]*STOCK[[#This Row],[Entradas]]</f>
        <v>13.56</v>
      </c>
      <c r="AB1027" s="6">
        <f>STOCK[[#This Row],[Stock Actual]]*STOCK[[#This Row],[Costo total]]</f>
        <v>0</v>
      </c>
    </row>
    <row r="1028" spans="1:28" s="4" customFormat="1" ht="50" customHeight="1">
      <c r="A1028" s="4" t="s">
        <v>2277</v>
      </c>
      <c r="B1028" s="13"/>
      <c r="C1028" s="4" t="s">
        <v>4</v>
      </c>
      <c r="D1028" s="4" t="s">
        <v>2585</v>
      </c>
      <c r="E1028" s="4" t="s">
        <v>2215</v>
      </c>
      <c r="F1028" s="4" t="s">
        <v>1741</v>
      </c>
      <c r="G1028" s="4" t="s">
        <v>1852</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2372</v>
      </c>
      <c r="AA1028" s="4">
        <f>STOCK[[#This Row],[Costo total]]*STOCK[[#This Row],[Entradas]]</f>
        <v>9.9400000000000013</v>
      </c>
      <c r="AB1028" s="4">
        <f>STOCK[[#This Row],[Stock Actual]]*STOCK[[#This Row],[Costo total]]</f>
        <v>4.9700000000000006</v>
      </c>
    </row>
    <row r="1029" spans="1:28" s="6" customFormat="1" ht="50" customHeight="1">
      <c r="A1029" s="6" t="s">
        <v>2278</v>
      </c>
      <c r="B1029" s="13"/>
      <c r="C1029" s="6" t="s">
        <v>4</v>
      </c>
      <c r="D1029" s="6" t="s">
        <v>2216</v>
      </c>
      <c r="E1029" s="6" t="s">
        <v>2217</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2373</v>
      </c>
      <c r="AA1029" s="6">
        <f>STOCK[[#This Row],[Costo total]]*STOCK[[#This Row],[Entradas]]</f>
        <v>11.33</v>
      </c>
      <c r="AB1029" s="6">
        <f>STOCK[[#This Row],[Stock Actual]]*STOCK[[#This Row],[Costo total]]</f>
        <v>0</v>
      </c>
    </row>
    <row r="1030" spans="1:28" s="4" customFormat="1" ht="50" customHeight="1">
      <c r="A1030" s="4" t="s">
        <v>2279</v>
      </c>
      <c r="B1030" s="13"/>
      <c r="C1030" s="4" t="s">
        <v>4</v>
      </c>
      <c r="D1030" s="4" t="s">
        <v>2216</v>
      </c>
      <c r="E1030" s="4" t="s">
        <v>2217</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2374</v>
      </c>
      <c r="AA1030" s="4">
        <f>STOCK[[#This Row],[Costo total]]*STOCK[[#This Row],[Entradas]]</f>
        <v>11.33</v>
      </c>
      <c r="AB1030" s="4">
        <f>STOCK[[#This Row],[Stock Actual]]*STOCK[[#This Row],[Costo total]]</f>
        <v>0</v>
      </c>
    </row>
    <row r="1031" spans="1:28" s="6" customFormat="1" ht="50" customHeight="1">
      <c r="A1031" s="6" t="s">
        <v>2280</v>
      </c>
      <c r="B1031" s="13"/>
      <c r="C1031" s="6" t="s">
        <v>4</v>
      </c>
      <c r="D1031" s="6" t="s">
        <v>2218</v>
      </c>
      <c r="E1031" s="6" t="s">
        <v>2219</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2375</v>
      </c>
      <c r="AA1031" s="6">
        <f>STOCK[[#This Row],[Costo total]]*STOCK[[#This Row],[Entradas]]</f>
        <v>13.709999999999999</v>
      </c>
      <c r="AB1031" s="6">
        <f>STOCK[[#This Row],[Stock Actual]]*STOCK[[#This Row],[Costo total]]</f>
        <v>0</v>
      </c>
    </row>
    <row r="1032" spans="1:28" s="4" customFormat="1" ht="50" customHeight="1">
      <c r="A1032" s="4" t="s">
        <v>2281</v>
      </c>
      <c r="B1032" s="13"/>
      <c r="C1032" s="4" t="s">
        <v>4</v>
      </c>
      <c r="D1032" s="4" t="s">
        <v>2231</v>
      </c>
      <c r="E1032" s="4" t="s">
        <v>2219</v>
      </c>
      <c r="F1032" s="4" t="s">
        <v>241</v>
      </c>
      <c r="G1032" s="4" t="s">
        <v>1852</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2376</v>
      </c>
      <c r="AA1032" s="4">
        <f>STOCK[[#This Row],[Costo total]]*STOCK[[#This Row],[Entradas]]</f>
        <v>13.709999999999999</v>
      </c>
      <c r="AB1032" s="4">
        <f>STOCK[[#This Row],[Stock Actual]]*STOCK[[#This Row],[Costo total]]</f>
        <v>13.709999999999999</v>
      </c>
    </row>
    <row r="1033" spans="1:28" s="6" customFormat="1" ht="50" customHeight="1">
      <c r="A1033" s="6" t="s">
        <v>2282</v>
      </c>
      <c r="B1033" s="13"/>
      <c r="C1033" s="6" t="s">
        <v>4</v>
      </c>
      <c r="D1033" s="6" t="s">
        <v>1922</v>
      </c>
      <c r="E1033" s="6" t="s">
        <v>2221</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2377</v>
      </c>
      <c r="AA1033" s="6">
        <f>STOCK[[#This Row],[Costo total]]*STOCK[[#This Row],[Entradas]]</f>
        <v>13.04</v>
      </c>
      <c r="AB1033" s="6">
        <f>STOCK[[#This Row],[Stock Actual]]*STOCK[[#This Row],[Costo total]]</f>
        <v>0</v>
      </c>
    </row>
    <row r="1034" spans="1:28" s="4" customFormat="1" ht="50" customHeight="1">
      <c r="A1034" s="4" t="s">
        <v>2283</v>
      </c>
      <c r="B1034" s="13"/>
      <c r="C1034" s="4" t="s">
        <v>4</v>
      </c>
      <c r="D1034" s="4" t="s">
        <v>2222</v>
      </c>
      <c r="E1034" s="4" t="s">
        <v>2223</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2378</v>
      </c>
      <c r="AA1034" s="4">
        <f>STOCK[[#This Row],[Costo total]]*STOCK[[#This Row],[Entradas]]</f>
        <v>14.29</v>
      </c>
      <c r="AB1034" s="4">
        <f>STOCK[[#This Row],[Stock Actual]]*STOCK[[#This Row],[Costo total]]</f>
        <v>0</v>
      </c>
    </row>
    <row r="1035" spans="1:28" s="6" customFormat="1" ht="50" customHeight="1">
      <c r="A1035" s="6" t="s">
        <v>2472</v>
      </c>
      <c r="B1035" s="13"/>
      <c r="C1035" s="6" t="s">
        <v>4</v>
      </c>
      <c r="D1035" s="6" t="s">
        <v>2224</v>
      </c>
      <c r="E1035" s="6" t="s">
        <v>2225</v>
      </c>
      <c r="F1035" s="6" t="s">
        <v>3046</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2379</v>
      </c>
      <c r="AA1035" s="6">
        <f>STOCK[[#This Row],[Costo total]]*STOCK[[#This Row],[Entradas]]</f>
        <v>20.100000000000001</v>
      </c>
      <c r="AB1035" s="6">
        <f>STOCK[[#This Row],[Stock Actual]]*STOCK[[#This Row],[Costo total]]</f>
        <v>10.050000000000001</v>
      </c>
    </row>
    <row r="1036" spans="1:28" s="4" customFormat="1" ht="50" customHeight="1">
      <c r="A1036" s="4" t="s">
        <v>2284</v>
      </c>
      <c r="B1036" s="13"/>
      <c r="C1036" s="4" t="s">
        <v>4</v>
      </c>
      <c r="D1036" s="4" t="s">
        <v>2226</v>
      </c>
      <c r="E1036" s="4" t="s">
        <v>2225</v>
      </c>
      <c r="F1036" s="4" t="s">
        <v>2227</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2380</v>
      </c>
      <c r="AA1036" s="4">
        <f>STOCK[[#This Row],[Costo total]]*STOCK[[#This Row],[Entradas]]</f>
        <v>20.100000000000001</v>
      </c>
      <c r="AB1036" s="4">
        <f>STOCK[[#This Row],[Stock Actual]]*STOCK[[#This Row],[Costo total]]</f>
        <v>0</v>
      </c>
    </row>
    <row r="1037" spans="1:28" s="6" customFormat="1" ht="50" customHeight="1">
      <c r="A1037" s="6" t="s">
        <v>2285</v>
      </c>
      <c r="B1037" s="13"/>
      <c r="C1037" s="6" t="s">
        <v>4</v>
      </c>
      <c r="D1037" s="6" t="s">
        <v>2226</v>
      </c>
      <c r="E1037" s="6" t="s">
        <v>2225</v>
      </c>
      <c r="F1037" s="6" t="s">
        <v>3045</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2381</v>
      </c>
      <c r="AA1037" s="6">
        <f>STOCK[[#This Row],[Costo total]]*STOCK[[#This Row],[Entradas]]</f>
        <v>20.100000000000001</v>
      </c>
      <c r="AB1037" s="6">
        <f>STOCK[[#This Row],[Stock Actual]]*STOCK[[#This Row],[Costo total]]</f>
        <v>10.050000000000001</v>
      </c>
    </row>
    <row r="1038" spans="1:28" s="4" customFormat="1" ht="50" customHeight="1">
      <c r="A1038" s="4" t="s">
        <v>2286</v>
      </c>
      <c r="B1038" s="13"/>
      <c r="C1038" s="4" t="s">
        <v>4</v>
      </c>
      <c r="D1038" s="4" t="s">
        <v>2218</v>
      </c>
      <c r="E1038" s="4" t="s">
        <v>2228</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2382</v>
      </c>
      <c r="AA1038" s="4">
        <f>STOCK[[#This Row],[Costo total]]*STOCK[[#This Row],[Entradas]]</f>
        <v>12.17</v>
      </c>
      <c r="AB1038" s="4">
        <f>STOCK[[#This Row],[Stock Actual]]*STOCK[[#This Row],[Costo total]]</f>
        <v>0</v>
      </c>
    </row>
    <row r="1039" spans="1:28" s="6" customFormat="1" ht="50" customHeight="1">
      <c r="A1039" s="6" t="s">
        <v>2287</v>
      </c>
      <c r="B1039" s="13"/>
      <c r="C1039" s="6" t="s">
        <v>4</v>
      </c>
      <c r="D1039" s="6" t="s">
        <v>2220</v>
      </c>
      <c r="E1039" s="6" t="s">
        <v>2228</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2383</v>
      </c>
      <c r="AA1039" s="6">
        <f>STOCK[[#This Row],[Costo total]]*STOCK[[#This Row],[Entradas]]</f>
        <v>12.17</v>
      </c>
      <c r="AB1039" s="6">
        <f>STOCK[[#This Row],[Stock Actual]]*STOCK[[#This Row],[Costo total]]</f>
        <v>0</v>
      </c>
    </row>
    <row r="1040" spans="1:28" s="4" customFormat="1" ht="50" customHeight="1">
      <c r="A1040" s="4" t="s">
        <v>2288</v>
      </c>
      <c r="B1040" s="13"/>
      <c r="C1040" s="4" t="s">
        <v>4</v>
      </c>
      <c r="D1040" s="4" t="s">
        <v>2220</v>
      </c>
      <c r="E1040" s="4" t="s">
        <v>2228</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2384</v>
      </c>
      <c r="AA1040" s="4">
        <f>STOCK[[#This Row],[Costo total]]*STOCK[[#This Row],[Entradas]]</f>
        <v>12.17</v>
      </c>
      <c r="AB1040" s="4">
        <f>STOCK[[#This Row],[Stock Actual]]*STOCK[[#This Row],[Costo total]]</f>
        <v>0</v>
      </c>
    </row>
    <row r="1041" spans="1:28" s="6" customFormat="1" ht="50" customHeight="1">
      <c r="A1041" s="6" t="s">
        <v>2289</v>
      </c>
      <c r="B1041" s="13"/>
      <c r="C1041" s="6" t="s">
        <v>4</v>
      </c>
      <c r="D1041" s="6" t="s">
        <v>2231</v>
      </c>
      <c r="E1041" s="6" t="s">
        <v>2229</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2385</v>
      </c>
      <c r="AA1041" s="6">
        <f>STOCK[[#This Row],[Costo total]]*STOCK[[#This Row],[Entradas]]</f>
        <v>10.469999999999999</v>
      </c>
      <c r="AB1041" s="6">
        <f>STOCK[[#This Row],[Stock Actual]]*STOCK[[#This Row],[Costo total]]</f>
        <v>10.469999999999999</v>
      </c>
    </row>
    <row r="1042" spans="1:28" s="4" customFormat="1" ht="50" customHeight="1">
      <c r="A1042" s="4" t="s">
        <v>2290</v>
      </c>
      <c r="B1042" s="13"/>
      <c r="C1042" s="4" t="s">
        <v>4</v>
      </c>
      <c r="D1042" s="4" t="s">
        <v>2218</v>
      </c>
      <c r="E1042" s="4" t="s">
        <v>2230</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2386</v>
      </c>
      <c r="AA1042" s="4">
        <f>STOCK[[#This Row],[Costo total]]*STOCK[[#This Row],[Entradas]]</f>
        <v>12.93</v>
      </c>
      <c r="AB1042" s="4">
        <f>STOCK[[#This Row],[Stock Actual]]*STOCK[[#This Row],[Costo total]]</f>
        <v>0</v>
      </c>
    </row>
    <row r="1043" spans="1:28" s="6" customFormat="1" ht="50" customHeight="1">
      <c r="A1043" s="6" t="s">
        <v>2291</v>
      </c>
      <c r="B1043" s="13"/>
      <c r="C1043" s="6" t="s">
        <v>4</v>
      </c>
      <c r="D1043" s="6" t="s">
        <v>2220</v>
      </c>
      <c r="E1043" s="6" t="s">
        <v>2230</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2387</v>
      </c>
      <c r="AA1043" s="6">
        <f>STOCK[[#This Row],[Costo total]]*STOCK[[#This Row],[Entradas]]</f>
        <v>12.93</v>
      </c>
      <c r="AB1043" s="6">
        <f>STOCK[[#This Row],[Stock Actual]]*STOCK[[#This Row],[Costo total]]</f>
        <v>0</v>
      </c>
    </row>
    <row r="1044" spans="1:28" s="4" customFormat="1" ht="50" customHeight="1">
      <c r="A1044" s="4" t="s">
        <v>2292</v>
      </c>
      <c r="B1044" s="13"/>
      <c r="C1044" s="4" t="s">
        <v>4</v>
      </c>
      <c r="D1044" s="4" t="s">
        <v>2231</v>
      </c>
      <c r="E1044" s="4" t="s">
        <v>2232</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2388</v>
      </c>
      <c r="AA1044" s="4">
        <f>STOCK[[#This Row],[Costo total]]*STOCK[[#This Row],[Entradas]]</f>
        <v>20.48</v>
      </c>
      <c r="AB1044" s="4">
        <f>STOCK[[#This Row],[Stock Actual]]*STOCK[[#This Row],[Costo total]]</f>
        <v>0</v>
      </c>
    </row>
    <row r="1045" spans="1:28" s="6" customFormat="1" ht="50" customHeight="1">
      <c r="A1045" s="6" t="s">
        <v>2473</v>
      </c>
      <c r="B1045" s="13"/>
      <c r="C1045" s="6" t="s">
        <v>4</v>
      </c>
      <c r="D1045" s="6" t="s">
        <v>2231</v>
      </c>
      <c r="E1045" s="6" t="s">
        <v>2232</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2389</v>
      </c>
      <c r="AA1045" s="6">
        <f>STOCK[[#This Row],[Costo total]]*STOCK[[#This Row],[Entradas]]</f>
        <v>20.48</v>
      </c>
      <c r="AB1045" s="6">
        <f>STOCK[[#This Row],[Stock Actual]]*STOCK[[#This Row],[Costo total]]</f>
        <v>0</v>
      </c>
    </row>
    <row r="1046" spans="1:28" s="4" customFormat="1" ht="50" customHeight="1">
      <c r="A1046" s="4" t="s">
        <v>2293</v>
      </c>
      <c r="B1046" s="13"/>
      <c r="C1046" s="4" t="s">
        <v>4</v>
      </c>
      <c r="D1046" s="4" t="s">
        <v>2231</v>
      </c>
      <c r="E1046" s="4" t="s">
        <v>2232</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2390</v>
      </c>
      <c r="AA1046" s="4">
        <f>STOCK[[#This Row],[Costo total]]*STOCK[[#This Row],[Entradas]]</f>
        <v>20.48</v>
      </c>
      <c r="AB1046" s="4">
        <f>STOCK[[#This Row],[Stock Actual]]*STOCK[[#This Row],[Costo total]]</f>
        <v>0</v>
      </c>
    </row>
    <row r="1047" spans="1:28" s="6" customFormat="1" ht="50" customHeight="1">
      <c r="A1047" s="6" t="s">
        <v>2294</v>
      </c>
      <c r="B1047" s="13"/>
      <c r="C1047" s="6" t="s">
        <v>4</v>
      </c>
      <c r="D1047" s="6" t="s">
        <v>2231</v>
      </c>
      <c r="E1047" s="6" t="s">
        <v>2233</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2391</v>
      </c>
      <c r="AA1047" s="6">
        <f>STOCK[[#This Row],[Costo total]]*STOCK[[#This Row],[Entradas]]</f>
        <v>15.819999999999999</v>
      </c>
      <c r="AB1047" s="6">
        <f>STOCK[[#This Row],[Stock Actual]]*STOCK[[#This Row],[Costo total]]</f>
        <v>7.9099999999999993</v>
      </c>
    </row>
    <row r="1048" spans="1:28" s="4" customFormat="1" ht="50" customHeight="1">
      <c r="A1048" s="4" t="s">
        <v>2295</v>
      </c>
      <c r="B1048" s="13"/>
      <c r="C1048" s="4" t="s">
        <v>4</v>
      </c>
      <c r="D1048" s="4" t="s">
        <v>2231</v>
      </c>
      <c r="E1048" s="4" t="s">
        <v>2233</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2392</v>
      </c>
      <c r="AA1048" s="4">
        <f>STOCK[[#This Row],[Costo total]]*STOCK[[#This Row],[Entradas]]</f>
        <v>15.819999999999999</v>
      </c>
      <c r="AB1048" s="4">
        <f>STOCK[[#This Row],[Stock Actual]]*STOCK[[#This Row],[Costo total]]</f>
        <v>0</v>
      </c>
    </row>
    <row r="1049" spans="1:28" s="6" customFormat="1" ht="50" customHeight="1">
      <c r="A1049" s="6" t="s">
        <v>2296</v>
      </c>
      <c r="B1049" s="13"/>
      <c r="C1049" s="6" t="s">
        <v>4</v>
      </c>
      <c r="D1049" s="6" t="s">
        <v>2231</v>
      </c>
      <c r="E1049" s="6" t="s">
        <v>2233</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2393</v>
      </c>
      <c r="AA1049" s="6">
        <f>STOCK[[#This Row],[Costo total]]*STOCK[[#This Row],[Entradas]]</f>
        <v>15.819999999999999</v>
      </c>
      <c r="AB1049" s="6">
        <f>STOCK[[#This Row],[Stock Actual]]*STOCK[[#This Row],[Costo total]]</f>
        <v>0</v>
      </c>
    </row>
    <row r="1050" spans="1:28" s="4" customFormat="1" ht="50" customHeight="1">
      <c r="A1050" s="4" t="s">
        <v>2297</v>
      </c>
      <c r="B1050" s="13"/>
      <c r="C1050" s="4" t="s">
        <v>4</v>
      </c>
      <c r="D1050" s="4" t="s">
        <v>2231</v>
      </c>
      <c r="E1050" s="4" t="s">
        <v>2234</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2394</v>
      </c>
      <c r="AA1050" s="4">
        <f>STOCK[[#This Row],[Costo total]]*STOCK[[#This Row],[Entradas]]</f>
        <v>6.2299999999999995</v>
      </c>
      <c r="AB1050" s="4">
        <f>STOCK[[#This Row],[Stock Actual]]*STOCK[[#This Row],[Costo total]]</f>
        <v>0</v>
      </c>
    </row>
    <row r="1051" spans="1:28" s="6" customFormat="1" ht="50" customHeight="1">
      <c r="A1051" s="6" t="s">
        <v>2298</v>
      </c>
      <c r="B1051" s="13"/>
      <c r="C1051" s="6" t="s">
        <v>4</v>
      </c>
      <c r="D1051" s="6" t="s">
        <v>2220</v>
      </c>
      <c r="E1051" s="6" t="s">
        <v>2235</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2395</v>
      </c>
      <c r="AA1051" s="6">
        <f>STOCK[[#This Row],[Costo total]]*STOCK[[#This Row],[Entradas]]</f>
        <v>8.6199999999999992</v>
      </c>
      <c r="AB1051" s="6">
        <f>STOCK[[#This Row],[Stock Actual]]*STOCK[[#This Row],[Costo total]]</f>
        <v>0</v>
      </c>
    </row>
    <row r="1052" spans="1:28" s="4" customFormat="1" ht="50" customHeight="1">
      <c r="A1052" s="4" t="s">
        <v>2299</v>
      </c>
      <c r="B1052" s="13"/>
      <c r="C1052" s="4" t="s">
        <v>4</v>
      </c>
      <c r="D1052" s="4" t="s">
        <v>2220</v>
      </c>
      <c r="E1052" s="4" t="s">
        <v>2235</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2396</v>
      </c>
      <c r="AA1052" s="4">
        <f>STOCK[[#This Row],[Costo total]]*STOCK[[#This Row],[Entradas]]</f>
        <v>17.239999999999998</v>
      </c>
      <c r="AB1052" s="4">
        <f>STOCK[[#This Row],[Stock Actual]]*STOCK[[#This Row],[Costo total]]</f>
        <v>0</v>
      </c>
    </row>
    <row r="1053" spans="1:28" s="6" customFormat="1" ht="50" customHeight="1">
      <c r="A1053" s="6" t="s">
        <v>2300</v>
      </c>
      <c r="B1053" s="13"/>
      <c r="C1053" s="6" t="s">
        <v>4</v>
      </c>
      <c r="D1053" s="6" t="s">
        <v>2220</v>
      </c>
      <c r="E1053" s="6" t="s">
        <v>2235</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2397</v>
      </c>
      <c r="AA1053" s="6">
        <f>STOCK[[#This Row],[Costo total]]*STOCK[[#This Row],[Entradas]]</f>
        <v>17.239999999999998</v>
      </c>
      <c r="AB1053" s="6">
        <f>STOCK[[#This Row],[Stock Actual]]*STOCK[[#This Row],[Costo total]]</f>
        <v>0</v>
      </c>
    </row>
    <row r="1054" spans="1:28" s="4" customFormat="1" ht="50" customHeight="1">
      <c r="A1054" s="4" t="s">
        <v>2301</v>
      </c>
      <c r="B1054" s="13"/>
      <c r="C1054" s="4" t="s">
        <v>4</v>
      </c>
      <c r="D1054" s="4" t="s">
        <v>2220</v>
      </c>
      <c r="E1054" s="4" t="s">
        <v>2235</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2398</v>
      </c>
      <c r="AA1054" s="4">
        <f>STOCK[[#This Row],[Costo total]]*STOCK[[#This Row],[Entradas]]</f>
        <v>17.239999999999998</v>
      </c>
      <c r="AB1054" s="4">
        <f>STOCK[[#This Row],[Stock Actual]]*STOCK[[#This Row],[Costo total]]</f>
        <v>0</v>
      </c>
    </row>
    <row r="1055" spans="1:28" s="6" customFormat="1" ht="50" customHeight="1">
      <c r="A1055" s="6" t="s">
        <v>2474</v>
      </c>
      <c r="B1055" s="13"/>
      <c r="C1055" s="6" t="s">
        <v>4</v>
      </c>
      <c r="D1055" s="6" t="s">
        <v>2222</v>
      </c>
      <c r="E1055" s="6" t="s">
        <v>2236</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2399</v>
      </c>
      <c r="AA1055" s="6">
        <f>STOCK[[#This Row],[Costo total]]*STOCK[[#This Row],[Entradas]]</f>
        <v>29.96</v>
      </c>
      <c r="AB1055" s="6">
        <f>STOCK[[#This Row],[Stock Actual]]*STOCK[[#This Row],[Costo total]]</f>
        <v>14.98</v>
      </c>
    </row>
    <row r="1056" spans="1:28" s="4" customFormat="1" ht="50" customHeight="1">
      <c r="A1056" s="4" t="s">
        <v>2302</v>
      </c>
      <c r="B1056" s="13"/>
      <c r="C1056" s="4" t="s">
        <v>4</v>
      </c>
      <c r="D1056" s="4" t="s">
        <v>2222</v>
      </c>
      <c r="E1056" s="4" t="s">
        <v>2236</v>
      </c>
      <c r="F1056" s="4" t="s">
        <v>243</v>
      </c>
      <c r="G1056" s="4" t="s">
        <v>1852</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2400</v>
      </c>
      <c r="AA1056" s="4">
        <f>STOCK[[#This Row],[Costo total]]*STOCK[[#This Row],[Entradas]]</f>
        <v>29.96</v>
      </c>
      <c r="AB1056" s="4">
        <f>STOCK[[#This Row],[Stock Actual]]*STOCK[[#This Row],[Costo total]]</f>
        <v>29.96</v>
      </c>
    </row>
    <row r="1057" spans="1:28" s="6" customFormat="1" ht="50" customHeight="1">
      <c r="A1057" s="6" t="s">
        <v>2303</v>
      </c>
      <c r="B1057" s="13"/>
      <c r="C1057" s="6" t="s">
        <v>4</v>
      </c>
      <c r="D1057" s="6" t="s">
        <v>2220</v>
      </c>
      <c r="E1057" s="6" t="s">
        <v>2219</v>
      </c>
      <c r="F1057" s="6" t="s">
        <v>243</v>
      </c>
      <c r="G1057" s="6" t="s">
        <v>1852</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2401</v>
      </c>
      <c r="AA1057" s="6">
        <f>STOCK[[#This Row],[Costo total]]*STOCK[[#This Row],[Entradas]]</f>
        <v>13.709999999999999</v>
      </c>
      <c r="AB1057" s="6">
        <f>STOCK[[#This Row],[Stock Actual]]*STOCK[[#This Row],[Costo total]]</f>
        <v>13.709999999999999</v>
      </c>
    </row>
    <row r="1058" spans="1:28" s="4" customFormat="1" ht="50" customHeight="1">
      <c r="A1058" s="4" t="s">
        <v>2304</v>
      </c>
      <c r="B1058" s="13"/>
      <c r="C1058" s="4" t="s">
        <v>4</v>
      </c>
      <c r="D1058" s="4" t="s">
        <v>2220</v>
      </c>
      <c r="E1058" s="4" t="s">
        <v>2237</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2402</v>
      </c>
      <c r="AA1058" s="4">
        <f>STOCK[[#This Row],[Costo total]]*STOCK[[#This Row],[Entradas]]</f>
        <v>10.38</v>
      </c>
      <c r="AB1058" s="4">
        <f>STOCK[[#This Row],[Stock Actual]]*STOCK[[#This Row],[Costo total]]</f>
        <v>10.38</v>
      </c>
    </row>
    <row r="1059" spans="1:28" s="6" customFormat="1" ht="50" customHeight="1">
      <c r="A1059" s="6" t="s">
        <v>2305</v>
      </c>
      <c r="B1059" s="13"/>
      <c r="C1059" s="6" t="s">
        <v>4</v>
      </c>
      <c r="D1059" s="6" t="s">
        <v>2220</v>
      </c>
      <c r="E1059" s="6" t="s">
        <v>2237</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2403</v>
      </c>
      <c r="AA1059" s="6">
        <f>STOCK[[#This Row],[Costo total]]*STOCK[[#This Row],[Entradas]]</f>
        <v>10.38</v>
      </c>
      <c r="AB1059" s="6">
        <f>STOCK[[#This Row],[Stock Actual]]*STOCK[[#This Row],[Costo total]]</f>
        <v>10.38</v>
      </c>
    </row>
    <row r="1060" spans="1:28" s="4" customFormat="1" ht="50" customHeight="1">
      <c r="A1060" s="4" t="s">
        <v>2306</v>
      </c>
      <c r="B1060" s="13"/>
      <c r="C1060" s="4" t="s">
        <v>4</v>
      </c>
      <c r="D1060" s="4" t="s">
        <v>2220</v>
      </c>
      <c r="E1060" s="4" t="s">
        <v>2237</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2404</v>
      </c>
      <c r="AA1060" s="4">
        <f>STOCK[[#This Row],[Costo total]]*STOCK[[#This Row],[Entradas]]</f>
        <v>10.38</v>
      </c>
      <c r="AB1060" s="4">
        <f>STOCK[[#This Row],[Stock Actual]]*STOCK[[#This Row],[Costo total]]</f>
        <v>0</v>
      </c>
    </row>
    <row r="1061" spans="1:28" s="6" customFormat="1" ht="50" customHeight="1">
      <c r="A1061" s="6" t="s">
        <v>2307</v>
      </c>
      <c r="B1061" s="13"/>
      <c r="C1061" s="6" t="s">
        <v>4</v>
      </c>
      <c r="D1061" s="6" t="s">
        <v>26</v>
      </c>
      <c r="E1061" s="6" t="s">
        <v>2238</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2405</v>
      </c>
      <c r="AA1061" s="6">
        <f>STOCK[[#This Row],[Costo total]]*STOCK[[#This Row],[Entradas]]</f>
        <v>17.990000000000002</v>
      </c>
      <c r="AB1061" s="6">
        <f>STOCK[[#This Row],[Stock Actual]]*STOCK[[#This Row],[Costo total]]</f>
        <v>0</v>
      </c>
    </row>
    <row r="1062" spans="1:28" s="4" customFormat="1" ht="50" customHeight="1">
      <c r="A1062" s="4" t="s">
        <v>2308</v>
      </c>
      <c r="B1062" s="13"/>
      <c r="C1062" s="4" t="s">
        <v>4</v>
      </c>
      <c r="D1062" s="4" t="s">
        <v>2216</v>
      </c>
      <c r="E1062" s="4" t="s">
        <v>2239</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2406</v>
      </c>
      <c r="AA1062" s="4">
        <f>STOCK[[#This Row],[Costo total]]*STOCK[[#This Row],[Entradas]]</f>
        <v>17.09</v>
      </c>
      <c r="AB1062" s="4">
        <f>STOCK[[#This Row],[Stock Actual]]*STOCK[[#This Row],[Costo total]]</f>
        <v>0</v>
      </c>
    </row>
    <row r="1063" spans="1:28" s="6" customFormat="1" ht="50" customHeight="1">
      <c r="A1063" s="6" t="s">
        <v>2309</v>
      </c>
      <c r="B1063" s="13"/>
      <c r="C1063" s="6" t="s">
        <v>4</v>
      </c>
      <c r="D1063" s="6" t="s">
        <v>2585</v>
      </c>
      <c r="E1063" s="6" t="s">
        <v>2240</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2407</v>
      </c>
      <c r="AA1063" s="6">
        <f>STOCK[[#This Row],[Costo total]]*STOCK[[#This Row],[Entradas]]</f>
        <v>28.16</v>
      </c>
      <c r="AB1063" s="6">
        <f>STOCK[[#This Row],[Stock Actual]]*STOCK[[#This Row],[Costo total]]</f>
        <v>14.08</v>
      </c>
    </row>
    <row r="1064" spans="1:28" s="4" customFormat="1" ht="50" customHeight="1">
      <c r="A1064" s="4" t="s">
        <v>2310</v>
      </c>
      <c r="B1064" s="13"/>
      <c r="C1064" s="4" t="s">
        <v>4</v>
      </c>
      <c r="D1064" s="4" t="s">
        <v>2216</v>
      </c>
      <c r="E1064" s="4" t="s">
        <v>2241</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2408</v>
      </c>
      <c r="AA1064" s="4">
        <f>STOCK[[#This Row],[Costo total]]*STOCK[[#This Row],[Entradas]]</f>
        <v>37.78</v>
      </c>
      <c r="AB1064" s="4">
        <f>STOCK[[#This Row],[Stock Actual]]*STOCK[[#This Row],[Costo total]]</f>
        <v>0</v>
      </c>
    </row>
    <row r="1065" spans="1:28" s="6" customFormat="1" ht="50" customHeight="1">
      <c r="A1065" s="6" t="s">
        <v>2475</v>
      </c>
      <c r="B1065" s="13"/>
      <c r="C1065" s="6" t="s">
        <v>4</v>
      </c>
      <c r="D1065" s="6" t="s">
        <v>2024</v>
      </c>
      <c r="E1065" s="6" t="s">
        <v>2242</v>
      </c>
      <c r="F1065" s="6" t="s">
        <v>2482</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2409</v>
      </c>
      <c r="AA1065" s="6">
        <f>STOCK[[#This Row],[Costo total]]*STOCK[[#This Row],[Entradas]]</f>
        <v>44.55</v>
      </c>
      <c r="AB1065" s="6">
        <f>STOCK[[#This Row],[Stock Actual]]*STOCK[[#This Row],[Costo total]]</f>
        <v>0</v>
      </c>
    </row>
    <row r="1066" spans="1:28" s="4" customFormat="1" ht="50" customHeight="1">
      <c r="A1066" s="4" t="s">
        <v>2311</v>
      </c>
      <c r="B1066" s="13"/>
      <c r="C1066" s="4" t="s">
        <v>4</v>
      </c>
      <c r="D1066" s="4" t="s">
        <v>2216</v>
      </c>
      <c r="E1066" s="4" t="s">
        <v>2243</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2410</v>
      </c>
      <c r="AA1066" s="4">
        <f>STOCK[[#This Row],[Costo total]]*STOCK[[#This Row],[Entradas]]</f>
        <v>19.09</v>
      </c>
      <c r="AB1066" s="4">
        <f>STOCK[[#This Row],[Stock Actual]]*STOCK[[#This Row],[Costo total]]</f>
        <v>0</v>
      </c>
    </row>
    <row r="1067" spans="1:28" s="6" customFormat="1" ht="50" customHeight="1">
      <c r="A1067" s="6" t="s">
        <v>2312</v>
      </c>
      <c r="B1067" s="13"/>
      <c r="C1067" s="6" t="s">
        <v>4</v>
      </c>
      <c r="D1067" s="6" t="s">
        <v>2218</v>
      </c>
      <c r="E1067" s="6" t="s">
        <v>2244</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2411</v>
      </c>
      <c r="AA1067" s="6">
        <f>STOCK[[#This Row],[Costo total]]*STOCK[[#This Row],[Entradas]]</f>
        <v>28.3</v>
      </c>
      <c r="AB1067" s="6">
        <f>STOCK[[#This Row],[Stock Actual]]*STOCK[[#This Row],[Costo total]]</f>
        <v>0</v>
      </c>
    </row>
    <row r="1068" spans="1:28" s="4" customFormat="1" ht="50" customHeight="1">
      <c r="A1068" s="4" t="s">
        <v>2313</v>
      </c>
      <c r="B1068" s="13"/>
      <c r="C1068" s="4" t="s">
        <v>4</v>
      </c>
      <c r="D1068" s="4" t="s">
        <v>2216</v>
      </c>
      <c r="E1068" s="4" t="s">
        <v>2245</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2412</v>
      </c>
      <c r="AA1068" s="4">
        <f>STOCK[[#This Row],[Costo total]]*STOCK[[#This Row],[Entradas]]</f>
        <v>10.59</v>
      </c>
      <c r="AB1068" s="4">
        <f>STOCK[[#This Row],[Stock Actual]]*STOCK[[#This Row],[Costo total]]</f>
        <v>0</v>
      </c>
    </row>
    <row r="1069" spans="1:28" s="6" customFormat="1" ht="50" customHeight="1">
      <c r="A1069" s="6" t="s">
        <v>2314</v>
      </c>
      <c r="B1069" s="13"/>
      <c r="C1069" s="6" t="s">
        <v>4</v>
      </c>
      <c r="D1069" s="6" t="s">
        <v>1927</v>
      </c>
      <c r="E1069" s="6" t="s">
        <v>2246</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2413</v>
      </c>
      <c r="AA1069" s="6">
        <f>STOCK[[#This Row],[Costo total]]*STOCK[[#This Row],[Entradas]]</f>
        <v>21.400000000000002</v>
      </c>
      <c r="AB1069" s="6">
        <f>STOCK[[#This Row],[Stock Actual]]*STOCK[[#This Row],[Costo total]]</f>
        <v>0</v>
      </c>
    </row>
    <row r="1070" spans="1:28" s="4" customFormat="1" ht="50" customHeight="1">
      <c r="A1070" s="4" t="s">
        <v>2315</v>
      </c>
      <c r="B1070" s="13"/>
      <c r="C1070" s="4" t="s">
        <v>4</v>
      </c>
      <c r="D1070" s="4" t="s">
        <v>2216</v>
      </c>
      <c r="E1070" s="4" t="s">
        <v>2247</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2414</v>
      </c>
      <c r="AA1070" s="4">
        <f>STOCK[[#This Row],[Costo total]]*STOCK[[#This Row],[Entradas]]</f>
        <v>14.69</v>
      </c>
      <c r="AB1070" s="4">
        <f>STOCK[[#This Row],[Stock Actual]]*STOCK[[#This Row],[Costo total]]</f>
        <v>0</v>
      </c>
    </row>
    <row r="1071" spans="1:28" s="6" customFormat="1" ht="50" customHeight="1">
      <c r="A1071" s="6" t="s">
        <v>2316</v>
      </c>
      <c r="B1071" s="13"/>
      <c r="C1071" s="6" t="s">
        <v>4</v>
      </c>
      <c r="D1071" s="6" t="s">
        <v>2216</v>
      </c>
      <c r="E1071" s="6" t="s">
        <v>2488</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2415</v>
      </c>
      <c r="AA1071" s="6">
        <f>STOCK[[#This Row],[Costo total]]*STOCK[[#This Row],[Entradas]]</f>
        <v>44.07</v>
      </c>
      <c r="AB1071" s="6">
        <f>STOCK[[#This Row],[Stock Actual]]*STOCK[[#This Row],[Costo total]]</f>
        <v>0</v>
      </c>
    </row>
    <row r="1072" spans="1:28" s="4" customFormat="1" ht="50" customHeight="1">
      <c r="A1072" s="4" t="s">
        <v>2317</v>
      </c>
      <c r="B1072" s="13"/>
      <c r="C1072" s="4" t="s">
        <v>4</v>
      </c>
      <c r="D1072" s="4" t="s">
        <v>2220</v>
      </c>
      <c r="E1072" s="4" t="s">
        <v>2244</v>
      </c>
      <c r="F1072" s="4" t="s">
        <v>2999</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2416</v>
      </c>
      <c r="AA1072" s="4">
        <f>STOCK[[#This Row],[Costo total]]*STOCK[[#This Row],[Entradas]]</f>
        <v>28.3</v>
      </c>
      <c r="AB1072" s="4">
        <f>STOCK[[#This Row],[Stock Actual]]*STOCK[[#This Row],[Costo total]]</f>
        <v>28.3</v>
      </c>
    </row>
    <row r="1073" spans="1:28" s="6" customFormat="1" ht="50" customHeight="1">
      <c r="A1073" s="6" t="s">
        <v>2318</v>
      </c>
      <c r="B1073" s="13"/>
      <c r="C1073" s="6" t="s">
        <v>4</v>
      </c>
      <c r="D1073" s="6" t="s">
        <v>2024</v>
      </c>
      <c r="E1073" s="6" t="s">
        <v>2248</v>
      </c>
      <c r="F1073" s="6" t="s">
        <v>2479</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2417</v>
      </c>
      <c r="AA1073" s="6">
        <f>STOCK[[#This Row],[Costo total]]*STOCK[[#This Row],[Entradas]]</f>
        <v>67.95</v>
      </c>
      <c r="AB1073" s="6">
        <f>STOCK[[#This Row],[Stock Actual]]*STOCK[[#This Row],[Costo total]]</f>
        <v>0</v>
      </c>
    </row>
    <row r="1074" spans="1:28" s="4" customFormat="1" ht="50" customHeight="1">
      <c r="A1074" s="4" t="s">
        <v>2319</v>
      </c>
      <c r="B1074" s="13"/>
      <c r="C1074" s="4" t="s">
        <v>4</v>
      </c>
      <c r="D1074" s="4" t="s">
        <v>2220</v>
      </c>
      <c r="E1074" s="4" t="s">
        <v>2219</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2418</v>
      </c>
      <c r="AA1074" s="4">
        <f>STOCK[[#This Row],[Costo total]]*STOCK[[#This Row],[Entradas]]</f>
        <v>26.58</v>
      </c>
      <c r="AB1074" s="4">
        <f>STOCK[[#This Row],[Stock Actual]]*STOCK[[#This Row],[Costo total]]</f>
        <v>0</v>
      </c>
    </row>
    <row r="1075" spans="1:28" s="6" customFormat="1" ht="50" customHeight="1">
      <c r="A1075" s="6" t="s">
        <v>2476</v>
      </c>
      <c r="B1075" s="13"/>
      <c r="C1075" s="6" t="s">
        <v>4</v>
      </c>
      <c r="D1075" s="6" t="s">
        <v>2220</v>
      </c>
      <c r="E1075" s="6" t="s">
        <v>2249</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2419</v>
      </c>
      <c r="AA1075" s="6">
        <f>STOCK[[#This Row],[Costo total]]*STOCK[[#This Row],[Entradas]]</f>
        <v>12.379999999999999</v>
      </c>
      <c r="AB1075" s="6">
        <f>STOCK[[#This Row],[Stock Actual]]*STOCK[[#This Row],[Costo total]]</f>
        <v>12.379999999999999</v>
      </c>
    </row>
    <row r="1076" spans="1:28" s="4" customFormat="1" ht="50" customHeight="1">
      <c r="A1076" s="4" t="s">
        <v>2320</v>
      </c>
      <c r="B1076" s="13"/>
      <c r="C1076" s="4" t="s">
        <v>4</v>
      </c>
      <c r="D1076" s="4" t="s">
        <v>2218</v>
      </c>
      <c r="E1076" s="4" t="s">
        <v>2250</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2420</v>
      </c>
      <c r="AA1076" s="4">
        <f>STOCK[[#This Row],[Costo total]]*STOCK[[#This Row],[Entradas]]</f>
        <v>7.9899999999999993</v>
      </c>
      <c r="AB1076" s="4">
        <f>STOCK[[#This Row],[Stock Actual]]*STOCK[[#This Row],[Costo total]]</f>
        <v>0</v>
      </c>
    </row>
    <row r="1077" spans="1:28" s="6" customFormat="1" ht="50" customHeight="1">
      <c r="A1077" s="6" t="s">
        <v>2321</v>
      </c>
      <c r="B1077" s="13"/>
      <c r="C1077" s="6" t="s">
        <v>4</v>
      </c>
      <c r="D1077" s="6" t="s">
        <v>2220</v>
      </c>
      <c r="E1077" s="6" t="s">
        <v>2251</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2421</v>
      </c>
      <c r="AA1077" s="6">
        <f>STOCK[[#This Row],[Costo total]]*STOCK[[#This Row],[Entradas]]</f>
        <v>10.66</v>
      </c>
      <c r="AB1077" s="6">
        <f>STOCK[[#This Row],[Stock Actual]]*STOCK[[#This Row],[Costo total]]</f>
        <v>0</v>
      </c>
    </row>
    <row r="1078" spans="1:28" s="4" customFormat="1" ht="50" customHeight="1">
      <c r="A1078" s="4" t="s">
        <v>2322</v>
      </c>
      <c r="B1078" s="13"/>
      <c r="C1078" s="4" t="s">
        <v>4</v>
      </c>
      <c r="D1078" s="4" t="s">
        <v>2231</v>
      </c>
      <c r="E1078" s="4" t="s">
        <v>2251</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2422</v>
      </c>
      <c r="AA1078" s="4">
        <f>STOCK[[#This Row],[Costo total]]*STOCK[[#This Row],[Entradas]]</f>
        <v>10.66</v>
      </c>
      <c r="AB1078" s="4">
        <f>STOCK[[#This Row],[Stock Actual]]*STOCK[[#This Row],[Costo total]]</f>
        <v>0</v>
      </c>
    </row>
    <row r="1079" spans="1:28" s="6" customFormat="1" ht="50" customHeight="1">
      <c r="A1079" s="6" t="s">
        <v>2323</v>
      </c>
      <c r="B1079" s="13"/>
      <c r="C1079" s="6" t="s">
        <v>4</v>
      </c>
      <c r="D1079" s="6" t="s">
        <v>26</v>
      </c>
      <c r="E1079" s="6" t="s">
        <v>2241</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2423</v>
      </c>
      <c r="AA1079" s="6">
        <f>STOCK[[#This Row],[Costo total]]*STOCK[[#This Row],[Entradas]]</f>
        <v>37.78</v>
      </c>
      <c r="AB1079" s="6">
        <f>STOCK[[#This Row],[Stock Actual]]*STOCK[[#This Row],[Costo total]]</f>
        <v>18.89</v>
      </c>
    </row>
    <row r="1080" spans="1:28" s="4" customFormat="1" ht="50" customHeight="1">
      <c r="A1080" s="4" t="s">
        <v>2324</v>
      </c>
      <c r="B1080" s="13"/>
      <c r="C1080" s="4" t="s">
        <v>4</v>
      </c>
      <c r="D1080" s="4" t="s">
        <v>26</v>
      </c>
      <c r="E1080" s="4" t="s">
        <v>2252</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2424</v>
      </c>
      <c r="AA1080" s="4">
        <f>STOCK[[#This Row],[Costo total]]*STOCK[[#This Row],[Entradas]]</f>
        <v>0</v>
      </c>
      <c r="AB1080" s="4">
        <f>STOCK[[#This Row],[Stock Actual]]*STOCK[[#This Row],[Costo total]]</f>
        <v>0</v>
      </c>
    </row>
    <row r="1081" spans="1:28" s="6" customFormat="1" ht="50" customHeight="1">
      <c r="A1081" s="6" t="s">
        <v>2325</v>
      </c>
      <c r="B1081" s="13"/>
      <c r="C1081" s="6" t="s">
        <v>4</v>
      </c>
      <c r="D1081" s="6" t="s">
        <v>26</v>
      </c>
      <c r="E1081" s="6" t="s">
        <v>2252</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2425</v>
      </c>
      <c r="AA1081" s="6">
        <f>STOCK[[#This Row],[Costo total]]*STOCK[[#This Row],[Entradas]]</f>
        <v>0</v>
      </c>
      <c r="AB1081" s="6">
        <f>STOCK[[#This Row],[Stock Actual]]*STOCK[[#This Row],[Costo total]]</f>
        <v>0</v>
      </c>
    </row>
    <row r="1082" spans="1:28" s="4" customFormat="1" ht="50" customHeight="1">
      <c r="A1082" s="4" t="s">
        <v>2326</v>
      </c>
      <c r="B1082" s="13"/>
      <c r="C1082" s="4" t="s">
        <v>4</v>
      </c>
      <c r="D1082" s="4" t="s">
        <v>2253</v>
      </c>
      <c r="E1082" s="4" t="s">
        <v>2594</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2426</v>
      </c>
      <c r="AA1082" s="4">
        <f>STOCK[[#This Row],[Costo total]]*STOCK[[#This Row],[Entradas]]</f>
        <v>20.38</v>
      </c>
      <c r="AB1082" s="4">
        <f>STOCK[[#This Row],[Stock Actual]]*STOCK[[#This Row],[Costo total]]</f>
        <v>20.38</v>
      </c>
    </row>
    <row r="1083" spans="1:28" s="6" customFormat="1" ht="50" customHeight="1">
      <c r="A1083" s="6" t="s">
        <v>2327</v>
      </c>
      <c r="B1083" s="13"/>
      <c r="C1083" s="6" t="s">
        <v>4</v>
      </c>
      <c r="D1083" s="6" t="s">
        <v>2253</v>
      </c>
      <c r="E1083" s="6" t="s">
        <v>2594</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2427</v>
      </c>
      <c r="AA1083" s="6">
        <f>STOCK[[#This Row],[Costo total]]*STOCK[[#This Row],[Entradas]]</f>
        <v>20.38</v>
      </c>
      <c r="AB1083" s="6">
        <f>STOCK[[#This Row],[Stock Actual]]*STOCK[[#This Row],[Costo total]]</f>
        <v>20.38</v>
      </c>
    </row>
    <row r="1084" spans="1:28" s="4" customFormat="1" ht="50" customHeight="1">
      <c r="A1084" s="4" t="s">
        <v>2328</v>
      </c>
      <c r="B1084" s="13"/>
      <c r="C1084" s="4" t="s">
        <v>4</v>
      </c>
      <c r="D1084" s="4" t="s">
        <v>2226</v>
      </c>
      <c r="E1084" s="4" t="s">
        <v>2594</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2428</v>
      </c>
      <c r="AA1084" s="4">
        <f>STOCK[[#This Row],[Costo total]]*STOCK[[#This Row],[Entradas]]</f>
        <v>20.38</v>
      </c>
      <c r="AB1084" s="4">
        <f>STOCK[[#This Row],[Stock Actual]]*STOCK[[#This Row],[Costo total]]</f>
        <v>20.38</v>
      </c>
    </row>
    <row r="1085" spans="1:28" s="6" customFormat="1" ht="50" customHeight="1">
      <c r="A1085" s="6" t="s">
        <v>2477</v>
      </c>
      <c r="B1085" s="13"/>
      <c r="C1085" s="6" t="s">
        <v>4</v>
      </c>
      <c r="D1085" s="6" t="s">
        <v>2226</v>
      </c>
      <c r="E1085" s="6" t="s">
        <v>2594</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2429</v>
      </c>
      <c r="AA1085" s="6">
        <f>STOCK[[#This Row],[Costo total]]*STOCK[[#This Row],[Entradas]]</f>
        <v>20.38</v>
      </c>
      <c r="AB1085" s="6">
        <f>STOCK[[#This Row],[Stock Actual]]*STOCK[[#This Row],[Costo total]]</f>
        <v>20.38</v>
      </c>
    </row>
    <row r="1086" spans="1:28" s="4" customFormat="1" ht="50" customHeight="1">
      <c r="A1086" s="4" t="s">
        <v>2329</v>
      </c>
      <c r="B1086" s="13"/>
      <c r="C1086" s="4" t="s">
        <v>4</v>
      </c>
      <c r="D1086" s="4" t="s">
        <v>2585</v>
      </c>
      <c r="E1086" s="4" t="s">
        <v>2967</v>
      </c>
      <c r="F1086" s="4" t="s">
        <v>2479</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2430</v>
      </c>
      <c r="AA1086" s="4">
        <f>STOCK[[#This Row],[Costo total]]*STOCK[[#This Row],[Entradas]]</f>
        <v>25.17</v>
      </c>
      <c r="AB1086" s="4">
        <f>STOCK[[#This Row],[Stock Actual]]*STOCK[[#This Row],[Costo total]]</f>
        <v>25.17</v>
      </c>
    </row>
    <row r="1087" spans="1:28" s="6" customFormat="1" ht="50" customHeight="1">
      <c r="A1087" s="6" t="s">
        <v>2330</v>
      </c>
      <c r="B1087" s="13"/>
      <c r="C1087" s="6" t="s">
        <v>4</v>
      </c>
      <c r="D1087" s="6" t="s">
        <v>2585</v>
      </c>
      <c r="E1087" s="6" t="s">
        <v>2968</v>
      </c>
      <c r="F1087" s="6" t="s">
        <v>2479</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2431</v>
      </c>
      <c r="AA1087" s="6">
        <f>STOCK[[#This Row],[Costo total]]*STOCK[[#This Row],[Entradas]]</f>
        <v>25.17</v>
      </c>
      <c r="AB1087" s="6">
        <f>STOCK[[#This Row],[Stock Actual]]*STOCK[[#This Row],[Costo total]]</f>
        <v>25.17</v>
      </c>
    </row>
    <row r="1088" spans="1:28" s="4" customFormat="1" ht="50" customHeight="1">
      <c r="A1088" s="4" t="s">
        <v>2331</v>
      </c>
      <c r="B1088" s="13"/>
      <c r="C1088" s="4" t="s">
        <v>4</v>
      </c>
      <c r="D1088" s="4" t="s">
        <v>2585</v>
      </c>
      <c r="E1088" s="4" t="s">
        <v>2254</v>
      </c>
      <c r="F1088" s="4" t="s">
        <v>2479</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2432</v>
      </c>
      <c r="AA1088" s="4">
        <f>STOCK[[#This Row],[Costo total]]*STOCK[[#This Row],[Entradas]]</f>
        <v>0</v>
      </c>
      <c r="AB1088" s="4">
        <f>STOCK[[#This Row],[Stock Actual]]*STOCK[[#This Row],[Costo total]]</f>
        <v>0</v>
      </c>
    </row>
    <row r="1089" spans="1:28" s="6" customFormat="1" ht="50" customHeight="1">
      <c r="A1089" s="6" t="s">
        <v>2332</v>
      </c>
      <c r="B1089" s="13"/>
      <c r="C1089" s="6" t="s">
        <v>4</v>
      </c>
      <c r="D1089" s="6" t="s">
        <v>2585</v>
      </c>
      <c r="E1089" s="6" t="s">
        <v>2595</v>
      </c>
      <c r="F1089" s="6" t="s">
        <v>2479</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2433</v>
      </c>
      <c r="AA1089" s="6">
        <f>STOCK[[#This Row],[Costo total]]*STOCK[[#This Row],[Entradas]]</f>
        <v>0</v>
      </c>
      <c r="AB1089" s="6">
        <f>STOCK[[#This Row],[Stock Actual]]*STOCK[[#This Row],[Costo total]]</f>
        <v>0</v>
      </c>
    </row>
    <row r="1090" spans="1:28" s="4" customFormat="1" ht="50" customHeight="1">
      <c r="A1090" s="4" t="s">
        <v>2333</v>
      </c>
      <c r="B1090" s="13"/>
      <c r="C1090" s="4" t="s">
        <v>4</v>
      </c>
      <c r="D1090" s="4" t="s">
        <v>2585</v>
      </c>
      <c r="E1090" s="4" t="s">
        <v>2596</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2434</v>
      </c>
      <c r="AA1090" s="4">
        <f>STOCK[[#This Row],[Costo total]]*STOCK[[#This Row],[Entradas]]</f>
        <v>16.29</v>
      </c>
      <c r="AB1090" s="4">
        <f>STOCK[[#This Row],[Stock Actual]]*STOCK[[#This Row],[Costo total]]</f>
        <v>5.43</v>
      </c>
    </row>
    <row r="1091" spans="1:28" s="6" customFormat="1" ht="50" customHeight="1">
      <c r="A1091" s="6" t="s">
        <v>2334</v>
      </c>
      <c r="B1091" s="13"/>
      <c r="C1091" s="6" t="s">
        <v>4</v>
      </c>
      <c r="D1091" s="6" t="s">
        <v>2585</v>
      </c>
      <c r="E1091" s="6" t="s">
        <v>2597</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2435</v>
      </c>
      <c r="AA1091" s="6">
        <f>STOCK[[#This Row],[Costo total]]*STOCK[[#This Row],[Entradas]]</f>
        <v>20.22</v>
      </c>
      <c r="AB1091" s="6">
        <f>STOCK[[#This Row],[Stock Actual]]*STOCK[[#This Row],[Costo total]]</f>
        <v>0</v>
      </c>
    </row>
    <row r="1092" spans="1:28" s="4" customFormat="1" ht="50" customHeight="1">
      <c r="A1092" s="4" t="s">
        <v>2335</v>
      </c>
      <c r="B1092" s="13"/>
      <c r="C1092" s="4" t="s">
        <v>4</v>
      </c>
      <c r="D1092" s="4" t="s">
        <v>2216</v>
      </c>
      <c r="E1092" s="4" t="s">
        <v>2255</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2436</v>
      </c>
      <c r="AA1092" s="4">
        <f>STOCK[[#This Row],[Costo total]]*STOCK[[#This Row],[Entradas]]</f>
        <v>16.189999999999998</v>
      </c>
      <c r="AB1092" s="4">
        <f>STOCK[[#This Row],[Stock Actual]]*STOCK[[#This Row],[Costo total]]</f>
        <v>0</v>
      </c>
    </row>
    <row r="1093" spans="1:28" s="6" customFormat="1" ht="50" customHeight="1">
      <c r="A1093" s="6" t="s">
        <v>2336</v>
      </c>
      <c r="B1093" s="13"/>
      <c r="C1093" s="6" t="s">
        <v>4</v>
      </c>
      <c r="D1093" s="6" t="s">
        <v>2218</v>
      </c>
      <c r="E1093" s="6" t="s">
        <v>2483</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2437</v>
      </c>
      <c r="AA1093" s="6">
        <f>STOCK[[#This Row],[Costo total]]*STOCK[[#This Row],[Entradas]]</f>
        <v>13.879999999999999</v>
      </c>
      <c r="AB1093" s="6">
        <f>STOCK[[#This Row],[Stock Actual]]*STOCK[[#This Row],[Costo total]]</f>
        <v>0</v>
      </c>
    </row>
    <row r="1094" spans="1:28" s="4" customFormat="1" ht="50" customHeight="1">
      <c r="A1094" s="4" t="s">
        <v>2337</v>
      </c>
      <c r="B1094" s="13"/>
      <c r="C1094" s="4" t="s">
        <v>4</v>
      </c>
      <c r="D1094" s="4" t="s">
        <v>2226</v>
      </c>
      <c r="E1094" s="4" t="s">
        <v>2256</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2438</v>
      </c>
      <c r="AA1094" s="4">
        <f>STOCK[[#This Row],[Costo total]]*STOCK[[#This Row],[Entradas]]</f>
        <v>14.08</v>
      </c>
      <c r="AB1094" s="4">
        <f>STOCK[[#This Row],[Stock Actual]]*STOCK[[#This Row],[Costo total]]</f>
        <v>14.08</v>
      </c>
    </row>
    <row r="1095" spans="1:28" s="6" customFormat="1" ht="50" customHeight="1">
      <c r="A1095" s="6" t="s">
        <v>2478</v>
      </c>
      <c r="B1095" s="13"/>
      <c r="C1095" s="6" t="s">
        <v>4</v>
      </c>
      <c r="D1095" s="6" t="s">
        <v>2216</v>
      </c>
      <c r="E1095" s="6" t="s">
        <v>2257</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2439</v>
      </c>
      <c r="AA1095" s="6">
        <f>STOCK[[#This Row],[Costo total]]*STOCK[[#This Row],[Entradas]]</f>
        <v>20.59</v>
      </c>
      <c r="AB1095" s="6">
        <f>STOCK[[#This Row],[Stock Actual]]*STOCK[[#This Row],[Costo total]]</f>
        <v>0</v>
      </c>
    </row>
    <row r="1096" spans="1:28" s="4" customFormat="1" ht="50" customHeight="1">
      <c r="A1096" s="4" t="s">
        <v>2338</v>
      </c>
      <c r="B1096" s="13"/>
      <c r="C1096" s="4" t="s">
        <v>4</v>
      </c>
      <c r="D1096" s="4" t="s">
        <v>2258</v>
      </c>
      <c r="E1096" s="4" t="s">
        <v>2259</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2440</v>
      </c>
      <c r="AA1096" s="4">
        <f>STOCK[[#This Row],[Costo total]]*STOCK[[#This Row],[Entradas]]</f>
        <v>12.809375000000001</v>
      </c>
      <c r="AB1096" s="4">
        <f>STOCK[[#This Row],[Stock Actual]]*STOCK[[#This Row],[Costo total]]</f>
        <v>12.809375000000001</v>
      </c>
    </row>
    <row r="1097" spans="1:28" s="6" customFormat="1" ht="50" customHeight="1">
      <c r="A1097" s="6" t="s">
        <v>2339</v>
      </c>
      <c r="B1097" s="13"/>
      <c r="C1097" s="6" t="s">
        <v>4</v>
      </c>
      <c r="D1097" s="6" t="s">
        <v>2220</v>
      </c>
      <c r="E1097" s="6" t="s">
        <v>2259</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2441</v>
      </c>
      <c r="AA1097" s="6">
        <f>STOCK[[#This Row],[Costo total]]*STOCK[[#This Row],[Entradas]]</f>
        <v>12.809375000000001</v>
      </c>
      <c r="AB1097" s="6">
        <f>STOCK[[#This Row],[Stock Actual]]*STOCK[[#This Row],[Costo total]]</f>
        <v>0</v>
      </c>
    </row>
    <row r="1098" spans="1:28" s="4" customFormat="1" ht="50" customHeight="1">
      <c r="A1098" s="4" t="s">
        <v>2340</v>
      </c>
      <c r="B1098" s="13"/>
      <c r="C1098" s="4" t="s">
        <v>4</v>
      </c>
      <c r="D1098" s="4" t="s">
        <v>2220</v>
      </c>
      <c r="E1098" s="4" t="s">
        <v>2259</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2442</v>
      </c>
      <c r="AA1098" s="4">
        <f>STOCK[[#This Row],[Costo total]]*STOCK[[#This Row],[Entradas]]</f>
        <v>12.809375000000001</v>
      </c>
      <c r="AB1098" s="4">
        <f>STOCK[[#This Row],[Stock Actual]]*STOCK[[#This Row],[Costo total]]</f>
        <v>12.809375000000001</v>
      </c>
    </row>
    <row r="1099" spans="1:28" s="6" customFormat="1" ht="50" customHeight="1">
      <c r="A1099" s="6" t="s">
        <v>2341</v>
      </c>
      <c r="B1099" s="13"/>
      <c r="C1099" s="6" t="s">
        <v>4</v>
      </c>
      <c r="D1099" s="6" t="s">
        <v>2260</v>
      </c>
      <c r="E1099" s="6" t="s">
        <v>2261</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2443</v>
      </c>
      <c r="AA1099" s="6">
        <f>STOCK[[#This Row],[Costo total]]*STOCK[[#This Row],[Entradas]]</f>
        <v>10.233124999999999</v>
      </c>
      <c r="AB1099" s="6">
        <f>STOCK[[#This Row],[Stock Actual]]*STOCK[[#This Row],[Costo total]]</f>
        <v>10.233124999999999</v>
      </c>
    </row>
    <row r="1100" spans="1:28" s="4" customFormat="1" ht="50" customHeight="1">
      <c r="A1100" s="4" t="s">
        <v>2342</v>
      </c>
      <c r="B1100" s="13"/>
      <c r="C1100" s="4" t="s">
        <v>4</v>
      </c>
      <c r="D1100" s="4" t="s">
        <v>2260</v>
      </c>
      <c r="E1100" s="4" t="s">
        <v>2261</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2444</v>
      </c>
      <c r="AA1100" s="4">
        <f>STOCK[[#This Row],[Costo total]]*STOCK[[#This Row],[Entradas]]</f>
        <v>10.233124999999999</v>
      </c>
      <c r="AB1100" s="4">
        <f>STOCK[[#This Row],[Stock Actual]]*STOCK[[#This Row],[Costo total]]</f>
        <v>0</v>
      </c>
    </row>
    <row r="1101" spans="1:28" s="6" customFormat="1" ht="50" customHeight="1">
      <c r="A1101" s="6" t="s">
        <v>2343</v>
      </c>
      <c r="B1101" s="13"/>
      <c r="C1101" s="6" t="s">
        <v>4</v>
      </c>
      <c r="D1101" s="6" t="s">
        <v>2260</v>
      </c>
      <c r="E1101" s="6" t="s">
        <v>2261</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2445</v>
      </c>
      <c r="AA1101" s="6">
        <f>STOCK[[#This Row],[Costo total]]*STOCK[[#This Row],[Entradas]]</f>
        <v>10.233124999999999</v>
      </c>
      <c r="AB1101" s="6">
        <f>STOCK[[#This Row],[Stock Actual]]*STOCK[[#This Row],[Costo total]]</f>
        <v>0</v>
      </c>
    </row>
    <row r="1102" spans="1:28" s="4" customFormat="1" ht="50" customHeight="1">
      <c r="A1102" s="4" t="s">
        <v>2344</v>
      </c>
      <c r="B1102" s="13"/>
      <c r="C1102" s="4" t="s">
        <v>4</v>
      </c>
      <c r="D1102" s="4" t="s">
        <v>2592</v>
      </c>
      <c r="E1102" s="4" t="s">
        <v>2492</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2446</v>
      </c>
      <c r="AA1102" s="4">
        <f>STOCK[[#This Row],[Costo total]]*STOCK[[#This Row],[Entradas]]</f>
        <v>35.368749999999999</v>
      </c>
      <c r="AB1102" s="4">
        <f>STOCK[[#This Row],[Stock Actual]]*STOCK[[#This Row],[Costo total]]</f>
        <v>17.684374999999999</v>
      </c>
    </row>
    <row r="1103" spans="1:28" s="6" customFormat="1" ht="50" customHeight="1">
      <c r="A1103" s="6" t="s">
        <v>2345</v>
      </c>
      <c r="B1103" s="13"/>
      <c r="C1103" s="6" t="s">
        <v>4</v>
      </c>
      <c r="D1103" s="6" t="s">
        <v>2216</v>
      </c>
      <c r="E1103" s="6" t="s">
        <v>2491</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2447</v>
      </c>
      <c r="AA1103" s="6">
        <f>STOCK[[#This Row],[Costo total]]*STOCK[[#This Row],[Entradas]]</f>
        <v>20.214375</v>
      </c>
      <c r="AB1103" s="6">
        <f>STOCK[[#This Row],[Stock Actual]]*STOCK[[#This Row],[Costo total]]</f>
        <v>0</v>
      </c>
    </row>
    <row r="1104" spans="1:28" s="4" customFormat="1" ht="50" customHeight="1">
      <c r="A1104" s="4" t="s">
        <v>2346</v>
      </c>
      <c r="B1104" s="13"/>
      <c r="C1104" s="4" t="s">
        <v>4</v>
      </c>
      <c r="D1104" s="4" t="s">
        <v>2224</v>
      </c>
      <c r="E1104" s="4" t="s">
        <v>2263</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2448</v>
      </c>
      <c r="AA1104" s="4">
        <f>STOCK[[#This Row],[Costo total]]*STOCK[[#This Row],[Entradas]]</f>
        <v>12.914375</v>
      </c>
      <c r="AB1104" s="4">
        <f>STOCK[[#This Row],[Stock Actual]]*STOCK[[#This Row],[Costo total]]</f>
        <v>0</v>
      </c>
    </row>
    <row r="1105" spans="1:28" s="6" customFormat="1" ht="50" customHeight="1">
      <c r="A1105" s="6" t="s">
        <v>2356</v>
      </c>
      <c r="B1105" s="13"/>
      <c r="C1105" s="6" t="s">
        <v>4</v>
      </c>
      <c r="D1105" s="6" t="s">
        <v>2224</v>
      </c>
      <c r="E1105" s="6" t="s">
        <v>2263</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2449</v>
      </c>
      <c r="AA1105" s="6">
        <f>STOCK[[#This Row],[Costo total]]*STOCK[[#This Row],[Entradas]]</f>
        <v>12.914375</v>
      </c>
      <c r="AB1105" s="6">
        <f>STOCK[[#This Row],[Stock Actual]]*STOCK[[#This Row],[Costo total]]</f>
        <v>0</v>
      </c>
    </row>
    <row r="1106" spans="1:28" s="4" customFormat="1" ht="50" customHeight="1">
      <c r="A1106" s="4" t="s">
        <v>2347</v>
      </c>
      <c r="B1106" s="13"/>
      <c r="C1106" s="4" t="s">
        <v>4</v>
      </c>
      <c r="D1106" s="4" t="s">
        <v>2226</v>
      </c>
      <c r="E1106" s="4" t="s">
        <v>2263</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2450</v>
      </c>
      <c r="AA1106" s="4">
        <f>STOCK[[#This Row],[Costo total]]*STOCK[[#This Row],[Entradas]]</f>
        <v>12.914375</v>
      </c>
      <c r="AB1106" s="4">
        <f>STOCK[[#This Row],[Stock Actual]]*STOCK[[#This Row],[Costo total]]</f>
        <v>0</v>
      </c>
    </row>
    <row r="1107" spans="1:28" s="6" customFormat="1" ht="50" customHeight="1">
      <c r="A1107" s="6" t="s">
        <v>2348</v>
      </c>
      <c r="B1107" s="13"/>
      <c r="C1107" s="6" t="s">
        <v>4</v>
      </c>
      <c r="D1107" s="6" t="s">
        <v>2226</v>
      </c>
      <c r="E1107" s="6" t="s">
        <v>2263</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2451</v>
      </c>
      <c r="AA1107" s="6">
        <f>STOCK[[#This Row],[Costo total]]*STOCK[[#This Row],[Entradas]]</f>
        <v>12.914375</v>
      </c>
      <c r="AB1107" s="6">
        <f>STOCK[[#This Row],[Stock Actual]]*STOCK[[#This Row],[Costo total]]</f>
        <v>0</v>
      </c>
    </row>
    <row r="1108" spans="1:28" s="4" customFormat="1" ht="50" customHeight="1">
      <c r="A1108" s="4" t="s">
        <v>2349</v>
      </c>
      <c r="B1108" s="13"/>
      <c r="C1108" s="4" t="s">
        <v>4</v>
      </c>
      <c r="D1108" s="4" t="s">
        <v>2220</v>
      </c>
      <c r="E1108" s="4" t="s">
        <v>2264</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2452</v>
      </c>
      <c r="AA1108" s="4">
        <f>STOCK[[#This Row],[Costo total]]*STOCK[[#This Row],[Entradas]]</f>
        <v>15.409375000000001</v>
      </c>
      <c r="AB1108" s="4">
        <f>STOCK[[#This Row],[Stock Actual]]*STOCK[[#This Row],[Costo total]]</f>
        <v>0</v>
      </c>
    </row>
    <row r="1109" spans="1:28" s="6" customFormat="1" ht="50" customHeight="1">
      <c r="A1109" s="6" t="s">
        <v>2350</v>
      </c>
      <c r="B1109" s="13"/>
      <c r="C1109" s="6" t="s">
        <v>4</v>
      </c>
      <c r="D1109" s="6" t="s">
        <v>2218</v>
      </c>
      <c r="E1109" s="6" t="s">
        <v>2265</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2453</v>
      </c>
      <c r="AA1109" s="6">
        <f>STOCK[[#This Row],[Costo total]]*STOCK[[#This Row],[Entradas]]</f>
        <v>20.46875</v>
      </c>
      <c r="AB1109" s="6">
        <f>STOCK[[#This Row],[Stock Actual]]*STOCK[[#This Row],[Costo total]]</f>
        <v>20.46875</v>
      </c>
    </row>
    <row r="1110" spans="1:28" s="4" customFormat="1" ht="50" customHeight="1">
      <c r="A1110" s="4" t="s">
        <v>2351</v>
      </c>
      <c r="B1110" s="13"/>
      <c r="C1110" s="4" t="s">
        <v>4</v>
      </c>
      <c r="D1110" s="4" t="s">
        <v>2220</v>
      </c>
      <c r="E1110" s="4" t="s">
        <v>2265</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2454</v>
      </c>
      <c r="AA1110" s="4">
        <f>STOCK[[#This Row],[Costo total]]*STOCK[[#This Row],[Entradas]]</f>
        <v>20.46875</v>
      </c>
      <c r="AB1110" s="4">
        <f>STOCK[[#This Row],[Stock Actual]]*STOCK[[#This Row],[Costo total]]</f>
        <v>20.46875</v>
      </c>
    </row>
    <row r="1111" spans="1:28" s="6" customFormat="1" ht="50" customHeight="1">
      <c r="A1111" s="6" t="s">
        <v>2352</v>
      </c>
      <c r="B1111" s="13"/>
      <c r="C1111" s="6" t="s">
        <v>4</v>
      </c>
      <c r="D1111" s="6" t="s">
        <v>2220</v>
      </c>
      <c r="E1111" s="6" t="s">
        <v>2265</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2455</v>
      </c>
      <c r="AA1111" s="6">
        <f>STOCK[[#This Row],[Costo total]]*STOCK[[#This Row],[Entradas]]</f>
        <v>20.46875</v>
      </c>
      <c r="AB1111" s="6">
        <f>STOCK[[#This Row],[Stock Actual]]*STOCK[[#This Row],[Costo total]]</f>
        <v>20.46875</v>
      </c>
    </row>
    <row r="1112" spans="1:28" s="4" customFormat="1" ht="50" customHeight="1">
      <c r="A1112" s="4" t="s">
        <v>2353</v>
      </c>
      <c r="B1112" s="13"/>
      <c r="C1112" s="4" t="s">
        <v>4</v>
      </c>
      <c r="D1112" s="4" t="s">
        <v>2218</v>
      </c>
      <c r="E1112" s="4" t="s">
        <v>2266</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2456</v>
      </c>
      <c r="AA1112" s="4">
        <f>STOCK[[#This Row],[Costo total]]*STOCK[[#This Row],[Entradas]]</f>
        <v>20.465624999999999</v>
      </c>
      <c r="AB1112" s="4">
        <f>STOCK[[#This Row],[Stock Actual]]*STOCK[[#This Row],[Costo total]]</f>
        <v>20.465624999999999</v>
      </c>
    </row>
    <row r="1113" spans="1:28" s="6" customFormat="1" ht="50" customHeight="1">
      <c r="A1113" s="6" t="s">
        <v>2354</v>
      </c>
      <c r="B1113" s="13"/>
      <c r="C1113" s="6" t="s">
        <v>4</v>
      </c>
      <c r="D1113" s="6" t="s">
        <v>2220</v>
      </c>
      <c r="E1113" s="6" t="s">
        <v>2266</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2457</v>
      </c>
      <c r="AA1113" s="6">
        <f>STOCK[[#This Row],[Costo total]]*STOCK[[#This Row],[Entradas]]</f>
        <v>20.465624999999999</v>
      </c>
      <c r="AB1113" s="6">
        <f>STOCK[[#This Row],[Stock Actual]]*STOCK[[#This Row],[Costo total]]</f>
        <v>20.465624999999999</v>
      </c>
    </row>
    <row r="1114" spans="1:28" s="4" customFormat="1" ht="50" customHeight="1">
      <c r="A1114" s="4" t="s">
        <v>2355</v>
      </c>
      <c r="B1114" s="13"/>
      <c r="C1114" s="4" t="s">
        <v>4</v>
      </c>
      <c r="D1114" s="4" t="s">
        <v>2220</v>
      </c>
      <c r="E1114" s="4" t="s">
        <v>2266</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2458</v>
      </c>
      <c r="AA1114" s="4">
        <f>STOCK[[#This Row],[Costo total]]*STOCK[[#This Row],[Entradas]]</f>
        <v>20.465624999999999</v>
      </c>
      <c r="AB1114" s="4">
        <f>STOCK[[#This Row],[Stock Actual]]*STOCK[[#This Row],[Costo total]]</f>
        <v>20.465624999999999</v>
      </c>
    </row>
    <row r="1115" spans="1:28" s="6" customFormat="1" ht="50" customHeight="1">
      <c r="A1115" s="6" t="s">
        <v>2357</v>
      </c>
      <c r="B1115" s="13"/>
      <c r="C1115" s="6" t="s">
        <v>4</v>
      </c>
      <c r="D1115" s="6" t="s">
        <v>2220</v>
      </c>
      <c r="E1115" s="6" t="s">
        <v>2266</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2459</v>
      </c>
      <c r="AA1115" s="6">
        <f>STOCK[[#This Row],[Costo total]]*STOCK[[#This Row],[Entradas]]</f>
        <v>20.465624999999999</v>
      </c>
      <c r="AB1115" s="6">
        <f>STOCK[[#This Row],[Stock Actual]]*STOCK[[#This Row],[Costo total]]</f>
        <v>0</v>
      </c>
    </row>
    <row r="1116" spans="1:28" s="4" customFormat="1" ht="50" customHeight="1">
      <c r="A1116" s="4" t="s">
        <v>2358</v>
      </c>
      <c r="B1116" s="13"/>
      <c r="C1116" s="4" t="s">
        <v>4</v>
      </c>
      <c r="D1116" s="4" t="s">
        <v>1927</v>
      </c>
      <c r="E1116" s="4" t="s">
        <v>2484</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2460</v>
      </c>
      <c r="AA1116" s="4">
        <f>STOCK[[#This Row],[Costo total]]*STOCK[[#This Row],[Entradas]]</f>
        <v>7.3312499999999998</v>
      </c>
      <c r="AB1116" s="4">
        <f>STOCK[[#This Row],[Stock Actual]]*STOCK[[#This Row],[Costo total]]</f>
        <v>7.3312499999999998</v>
      </c>
    </row>
    <row r="1117" spans="1:28" s="6" customFormat="1" ht="50" customHeight="1">
      <c r="A1117" s="6" t="s">
        <v>2359</v>
      </c>
      <c r="B1117" s="13"/>
      <c r="C1117" s="6" t="s">
        <v>4</v>
      </c>
      <c r="D1117" s="6" t="s">
        <v>1927</v>
      </c>
      <c r="E1117" s="6" t="s">
        <v>2485</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2461</v>
      </c>
      <c r="AA1117" s="6">
        <f>STOCK[[#This Row],[Costo total]]*STOCK[[#This Row],[Entradas]]</f>
        <v>13.762500000000001</v>
      </c>
      <c r="AB1117" s="6">
        <f>STOCK[[#This Row],[Stock Actual]]*STOCK[[#This Row],[Costo total]]</f>
        <v>13.762500000000001</v>
      </c>
    </row>
    <row r="1118" spans="1:28" s="4" customFormat="1" ht="50" customHeight="1">
      <c r="A1118" s="4" t="s">
        <v>2360</v>
      </c>
      <c r="B1118" s="13"/>
      <c r="C1118" s="4" t="s">
        <v>4</v>
      </c>
      <c r="D1118" s="4" t="s">
        <v>1927</v>
      </c>
      <c r="E1118" s="4" t="s">
        <v>2267</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2462</v>
      </c>
      <c r="AA1118" s="4">
        <f>STOCK[[#This Row],[Costo total]]*STOCK[[#This Row],[Entradas]]</f>
        <v>14.6625</v>
      </c>
      <c r="AB1118" s="4">
        <f>STOCK[[#This Row],[Stock Actual]]*STOCK[[#This Row],[Costo total]]</f>
        <v>0</v>
      </c>
    </row>
    <row r="1119" spans="1:28" s="6" customFormat="1" ht="50" customHeight="1">
      <c r="A1119" s="6" t="s">
        <v>2361</v>
      </c>
      <c r="B1119" s="13"/>
      <c r="C1119" s="6" t="s">
        <v>4</v>
      </c>
      <c r="D1119" s="6" t="s">
        <v>1927</v>
      </c>
      <c r="E1119" s="6" t="s">
        <v>2268</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2463</v>
      </c>
      <c r="AA1119" s="6">
        <f>STOCK[[#This Row],[Costo total]]*STOCK[[#This Row],[Entradas]]</f>
        <v>12.24375</v>
      </c>
      <c r="AB1119" s="6">
        <f>STOCK[[#This Row],[Stock Actual]]*STOCK[[#This Row],[Costo total]]</f>
        <v>0</v>
      </c>
    </row>
    <row r="1120" spans="1:28" s="4" customFormat="1" ht="50" customHeight="1">
      <c r="A1120" s="4" t="s">
        <v>2362</v>
      </c>
      <c r="B1120" s="13"/>
      <c r="C1120" s="4" t="s">
        <v>4</v>
      </c>
      <c r="D1120" s="4" t="s">
        <v>134</v>
      </c>
      <c r="E1120" s="4" t="s">
        <v>2269</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2464</v>
      </c>
      <c r="AA1120" s="4">
        <f>STOCK[[#This Row],[Costo total]]*STOCK[[#This Row],[Entradas]]</f>
        <v>11.506874999999999</v>
      </c>
      <c r="AB1120" s="4">
        <f>STOCK[[#This Row],[Stock Actual]]*STOCK[[#This Row],[Costo total]]</f>
        <v>7.6712499999999997</v>
      </c>
    </row>
    <row r="1121" spans="1:28" s="6" customFormat="1" ht="50" customHeight="1">
      <c r="A1121" s="6" t="s">
        <v>2363</v>
      </c>
      <c r="B1121" s="13"/>
      <c r="C1121" s="6" t="s">
        <v>4</v>
      </c>
      <c r="D1121" s="6" t="s">
        <v>1927</v>
      </c>
      <c r="E1121" s="6" t="s">
        <v>2270</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2465</v>
      </c>
      <c r="AA1121" s="6">
        <f>STOCK[[#This Row],[Costo total]]*STOCK[[#This Row],[Entradas]]</f>
        <v>40.207499999999996</v>
      </c>
      <c r="AB1121" s="6">
        <f>STOCK[[#This Row],[Stock Actual]]*STOCK[[#This Row],[Costo total]]</f>
        <v>0</v>
      </c>
    </row>
    <row r="1122" spans="1:28" s="4" customFormat="1" ht="50" customHeight="1">
      <c r="A1122" s="4" t="s">
        <v>2364</v>
      </c>
      <c r="B1122" s="13"/>
      <c r="C1122" s="4" t="s">
        <v>4</v>
      </c>
      <c r="D1122" s="4" t="s">
        <v>2271</v>
      </c>
      <c r="E1122" s="4" t="s">
        <v>2272</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2466</v>
      </c>
      <c r="AA1122" s="4">
        <f>STOCK[[#This Row],[Costo total]]*STOCK[[#This Row],[Entradas]]</f>
        <v>12.521875000000001</v>
      </c>
      <c r="AB1122" s="4">
        <f>STOCK[[#This Row],[Stock Actual]]*STOCK[[#This Row],[Costo total]]</f>
        <v>0</v>
      </c>
    </row>
    <row r="1123" spans="1:28" s="6" customFormat="1" ht="50" customHeight="1">
      <c r="A1123" s="6" t="s">
        <v>2365</v>
      </c>
      <c r="B1123" s="13"/>
      <c r="C1123" s="6" t="s">
        <v>4</v>
      </c>
      <c r="D1123" s="6" t="s">
        <v>2260</v>
      </c>
      <c r="E1123" s="6" t="s">
        <v>2272</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2467</v>
      </c>
      <c r="AA1123" s="6">
        <f>STOCK[[#This Row],[Costo total]]*STOCK[[#This Row],[Entradas]]</f>
        <v>12.521875000000001</v>
      </c>
      <c r="AB1123" s="6">
        <f>STOCK[[#This Row],[Stock Actual]]*STOCK[[#This Row],[Costo total]]</f>
        <v>0</v>
      </c>
    </row>
    <row r="1124" spans="1:28" s="4" customFormat="1" ht="50" customHeight="1">
      <c r="A1124" s="4" t="s">
        <v>2366</v>
      </c>
      <c r="B1124" s="13"/>
      <c r="C1124" s="4" t="s">
        <v>4</v>
      </c>
      <c r="D1124" s="4" t="s">
        <v>2262</v>
      </c>
      <c r="E1124" s="4" t="s">
        <v>2273</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2468</v>
      </c>
      <c r="AA1124" s="4">
        <f>STOCK[[#This Row],[Costo total]]*STOCK[[#This Row],[Entradas]]</f>
        <v>28.109375</v>
      </c>
      <c r="AB1124" s="4">
        <f>STOCK[[#This Row],[Stock Actual]]*STOCK[[#This Row],[Costo total]]</f>
        <v>0</v>
      </c>
    </row>
    <row r="1125" spans="1:28" s="6" customFormat="1" ht="50" customHeight="1">
      <c r="A1125" s="6" t="s">
        <v>2367</v>
      </c>
      <c r="B1125" s="13"/>
      <c r="C1125" s="6" t="s">
        <v>4</v>
      </c>
      <c r="D1125" s="6" t="s">
        <v>2216</v>
      </c>
      <c r="E1125" s="6" t="s">
        <v>2273</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2469</v>
      </c>
      <c r="AA1125" s="6">
        <f>STOCK[[#This Row],[Costo total]]*STOCK[[#This Row],[Entradas]]</f>
        <v>28.109375</v>
      </c>
      <c r="AB1125" s="6">
        <f>STOCK[[#This Row],[Stock Actual]]*STOCK[[#This Row],[Costo total]]</f>
        <v>0</v>
      </c>
    </row>
    <row r="1126" spans="1:28" s="4" customFormat="1" ht="50" customHeight="1">
      <c r="A1126" s="4" t="s">
        <v>2368</v>
      </c>
      <c r="B1126" s="13"/>
      <c r="C1126" s="4" t="s">
        <v>4</v>
      </c>
      <c r="D1126" s="4" t="s">
        <v>2216</v>
      </c>
      <c r="E1126" s="4" t="s">
        <v>2273</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2470</v>
      </c>
      <c r="AA1126" s="4">
        <f>STOCK[[#This Row],[Costo total]]*STOCK[[#This Row],[Entradas]]</f>
        <v>28.109375</v>
      </c>
      <c r="AB1126" s="4">
        <f>STOCK[[#This Row],[Stock Actual]]*STOCK[[#This Row],[Costo total]]</f>
        <v>0</v>
      </c>
    </row>
    <row r="1127" spans="1:28" s="6" customFormat="1" ht="50" customHeight="1">
      <c r="A1127" s="6" t="s">
        <v>2369</v>
      </c>
      <c r="B1127" s="13"/>
      <c r="C1127" s="6" t="s">
        <v>4</v>
      </c>
      <c r="D1127" s="6" t="s">
        <v>1927</v>
      </c>
      <c r="E1127" s="6" t="s">
        <v>2274</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2471</v>
      </c>
      <c r="AA1127" s="6">
        <f>STOCK[[#This Row],[Costo total]]*STOCK[[#This Row],[Entradas]]</f>
        <v>17.182500000000001</v>
      </c>
      <c r="AB1127" s="6">
        <f>STOCK[[#This Row],[Stock Actual]]*STOCK[[#This Row],[Costo total]]</f>
        <v>11.455</v>
      </c>
    </row>
    <row r="1128" spans="1:28" s="4" customFormat="1" ht="50" customHeight="1">
      <c r="A1128" s="4" t="s">
        <v>2486</v>
      </c>
      <c r="B1128" s="13"/>
      <c r="C1128" s="4" t="s">
        <v>4</v>
      </c>
      <c r="D1128" s="4" t="s">
        <v>101</v>
      </c>
      <c r="E1128" s="4" t="s">
        <v>2487</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2494</v>
      </c>
      <c r="B1129" s="20"/>
      <c r="C1129" s="6" t="s">
        <v>4</v>
      </c>
      <c r="D1129" s="6" t="s">
        <v>1885</v>
      </c>
      <c r="E1129" s="6" t="s">
        <v>2165</v>
      </c>
      <c r="F1129" s="6" t="s">
        <v>2074</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2495</v>
      </c>
      <c r="B1130" s="13"/>
      <c r="C1130" s="4" t="s">
        <v>4</v>
      </c>
      <c r="D1130" s="4" t="s">
        <v>1885</v>
      </c>
      <c r="E1130" s="4" t="s">
        <v>2164</v>
      </c>
      <c r="F1130" s="4" t="s">
        <v>2054</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2531</v>
      </c>
      <c r="B1131" s="13"/>
      <c r="C1131" s="6" t="s">
        <v>4</v>
      </c>
      <c r="D1131" s="6" t="s">
        <v>3126</v>
      </c>
      <c r="E1131" s="6" t="s">
        <v>2961</v>
      </c>
      <c r="F1131" s="6" t="s">
        <v>250</v>
      </c>
      <c r="G1131" s="6" t="s">
        <v>2532</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2556</v>
      </c>
      <c r="AA1131" s="6">
        <f>STOCK[[#This Row],[Costo total]]*STOCK[[#This Row],[Entradas]]</f>
        <v>20.752021151586369</v>
      </c>
      <c r="AB1131" s="6">
        <f>STOCK[[#This Row],[Stock Actual]]*STOCK[[#This Row],[Costo total]]</f>
        <v>20.752021151586369</v>
      </c>
    </row>
    <row r="1132" spans="1:28" s="4" customFormat="1" ht="50" customHeight="1">
      <c r="A1132" s="4" t="s">
        <v>2533</v>
      </c>
      <c r="B1132" s="13"/>
      <c r="C1132" s="4" t="s">
        <v>4</v>
      </c>
      <c r="D1132" s="6" t="s">
        <v>3126</v>
      </c>
      <c r="E1132" s="4" t="s">
        <v>2598</v>
      </c>
      <c r="F1132" s="4" t="s">
        <v>549</v>
      </c>
      <c r="G1132" s="4" t="s">
        <v>2532</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2557</v>
      </c>
      <c r="AA1132" s="4">
        <f>STOCK[[#This Row],[Costo total]]*STOCK[[#This Row],[Entradas]]</f>
        <v>20.752021151586369</v>
      </c>
      <c r="AB1132" s="4">
        <f>STOCK[[#This Row],[Stock Actual]]*STOCK[[#This Row],[Costo total]]</f>
        <v>0</v>
      </c>
    </row>
    <row r="1133" spans="1:28" s="6" customFormat="1" ht="50" customHeight="1">
      <c r="A1133" s="6" t="s">
        <v>2534</v>
      </c>
      <c r="B1133" s="13"/>
      <c r="C1133" s="6" t="s">
        <v>4</v>
      </c>
      <c r="D1133" s="6" t="s">
        <v>3126</v>
      </c>
      <c r="E1133" s="6" t="s">
        <v>2598</v>
      </c>
      <c r="F1133" s="6" t="s">
        <v>252</v>
      </c>
      <c r="G1133" s="6" t="s">
        <v>2532</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2558</v>
      </c>
      <c r="AA1133" s="6">
        <f>STOCK[[#This Row],[Costo total]]*STOCK[[#This Row],[Entradas]]</f>
        <v>20.752021151586369</v>
      </c>
      <c r="AB1133" s="6">
        <f>STOCK[[#This Row],[Stock Actual]]*STOCK[[#This Row],[Costo total]]</f>
        <v>0</v>
      </c>
    </row>
    <row r="1134" spans="1:28" s="4" customFormat="1" ht="50" customHeight="1">
      <c r="A1134" s="4" t="s">
        <v>2535</v>
      </c>
      <c r="B1134" s="13"/>
      <c r="C1134" s="4" t="s">
        <v>4</v>
      </c>
      <c r="D1134" s="6" t="s">
        <v>3126</v>
      </c>
      <c r="E1134" s="4" t="s">
        <v>2598</v>
      </c>
      <c r="F1134" s="4" t="s">
        <v>1511</v>
      </c>
      <c r="G1134" s="4" t="s">
        <v>2532</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2559</v>
      </c>
      <c r="AA1134" s="4">
        <f>STOCK[[#This Row],[Costo total]]*STOCK[[#This Row],[Entradas]]</f>
        <v>20.752021151586369</v>
      </c>
      <c r="AB1134" s="4">
        <f>STOCK[[#This Row],[Stock Actual]]*STOCK[[#This Row],[Costo total]]</f>
        <v>0</v>
      </c>
    </row>
    <row r="1135" spans="1:28" s="6" customFormat="1" ht="50" customHeight="1">
      <c r="A1135" s="6" t="s">
        <v>2536</v>
      </c>
      <c r="B1135" s="13"/>
      <c r="C1135" s="6" t="s">
        <v>4</v>
      </c>
      <c r="D1135" s="6" t="s">
        <v>3126</v>
      </c>
      <c r="E1135" s="6" t="s">
        <v>2598</v>
      </c>
      <c r="F1135" s="6" t="s">
        <v>251</v>
      </c>
      <c r="G1135" s="6" t="s">
        <v>2532</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2560</v>
      </c>
      <c r="AA1135" s="6">
        <f>STOCK[[#This Row],[Costo total]]*STOCK[[#This Row],[Entradas]]</f>
        <v>20.752021151586369</v>
      </c>
      <c r="AB1135" s="6">
        <f>STOCK[[#This Row],[Stock Actual]]*STOCK[[#This Row],[Costo total]]</f>
        <v>0</v>
      </c>
    </row>
    <row r="1136" spans="1:28" s="4" customFormat="1" ht="50" customHeight="1">
      <c r="A1136" s="4" t="s">
        <v>2537</v>
      </c>
      <c r="B1136" s="13"/>
      <c r="C1136" s="4" t="s">
        <v>4</v>
      </c>
      <c r="D1136" s="6" t="s">
        <v>3125</v>
      </c>
      <c r="E1136" s="4" t="s">
        <v>2577</v>
      </c>
      <c r="F1136" s="4" t="s">
        <v>238</v>
      </c>
      <c r="G1136" s="4" t="s">
        <v>2532</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2561</v>
      </c>
      <c r="AA1136" s="4">
        <f>STOCK[[#This Row],[Costo total]]*STOCK[[#This Row],[Entradas]]</f>
        <v>41.504042303172739</v>
      </c>
      <c r="AB1136" s="4">
        <f>STOCK[[#This Row],[Stock Actual]]*STOCK[[#This Row],[Costo total]]</f>
        <v>20.752021151586369</v>
      </c>
    </row>
    <row r="1137" spans="1:28" s="6" customFormat="1" ht="50" customHeight="1">
      <c r="A1137" s="6" t="s">
        <v>2538</v>
      </c>
      <c r="B1137" s="13"/>
      <c r="C1137" s="6" t="s">
        <v>4</v>
      </c>
      <c r="D1137" s="6" t="s">
        <v>3125</v>
      </c>
      <c r="E1137" s="6" t="s">
        <v>2577</v>
      </c>
      <c r="F1137" s="6" t="s">
        <v>241</v>
      </c>
      <c r="G1137" s="6" t="s">
        <v>2532</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2562</v>
      </c>
      <c r="AA1137" s="6">
        <f>STOCK[[#This Row],[Costo total]]*STOCK[[#This Row],[Entradas]]</f>
        <v>41.504042303172739</v>
      </c>
      <c r="AB1137" s="6">
        <f>STOCK[[#This Row],[Stock Actual]]*STOCK[[#This Row],[Costo total]]</f>
        <v>20.752021151586369</v>
      </c>
    </row>
    <row r="1138" spans="1:28" s="4" customFormat="1" ht="50" customHeight="1">
      <c r="A1138" s="4" t="s">
        <v>2539</v>
      </c>
      <c r="B1138" s="13"/>
      <c r="C1138" s="4" t="s">
        <v>4</v>
      </c>
      <c r="D1138" s="6" t="s">
        <v>3125</v>
      </c>
      <c r="E1138" s="4" t="s">
        <v>2577</v>
      </c>
      <c r="F1138" s="4" t="s">
        <v>243</v>
      </c>
      <c r="G1138" s="4" t="s">
        <v>2532</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2563</v>
      </c>
      <c r="AA1138" s="4">
        <f>STOCK[[#This Row],[Costo total]]*STOCK[[#This Row],[Entradas]]</f>
        <v>62.256063454759108</v>
      </c>
      <c r="AB1138" s="4">
        <f>STOCK[[#This Row],[Stock Actual]]*STOCK[[#This Row],[Costo total]]</f>
        <v>41.504042303172739</v>
      </c>
    </row>
    <row r="1139" spans="1:28" s="6" customFormat="1" ht="50" customHeight="1">
      <c r="A1139" s="6" t="s">
        <v>2540</v>
      </c>
      <c r="B1139" s="13"/>
      <c r="C1139" s="6" t="s">
        <v>4</v>
      </c>
      <c r="D1139" s="6" t="s">
        <v>3125</v>
      </c>
      <c r="E1139" s="6" t="s">
        <v>2577</v>
      </c>
      <c r="F1139" s="6" t="s">
        <v>244</v>
      </c>
      <c r="G1139" s="6" t="s">
        <v>2532</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2564</v>
      </c>
      <c r="AA1139" s="6">
        <f>STOCK[[#This Row],[Costo total]]*STOCK[[#This Row],[Entradas]]</f>
        <v>20.752021151586369</v>
      </c>
      <c r="AB1139" s="6">
        <f>STOCK[[#This Row],[Stock Actual]]*STOCK[[#This Row],[Costo total]]</f>
        <v>20.752021151586369</v>
      </c>
    </row>
    <row r="1140" spans="1:28" s="4" customFormat="1" ht="50" customHeight="1">
      <c r="A1140" s="4" t="s">
        <v>2541</v>
      </c>
      <c r="B1140" s="13"/>
      <c r="C1140" s="4" t="s">
        <v>4</v>
      </c>
      <c r="D1140" s="4" t="s">
        <v>2542</v>
      </c>
      <c r="E1140" s="4" t="s">
        <v>2577</v>
      </c>
      <c r="F1140" s="4" t="s">
        <v>239</v>
      </c>
      <c r="G1140" s="4" t="s">
        <v>2532</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2565</v>
      </c>
      <c r="AA1140" s="4">
        <f>STOCK[[#This Row],[Costo total]]*STOCK[[#This Row],[Entradas]]</f>
        <v>20.752021151586369</v>
      </c>
      <c r="AB1140" s="4">
        <f>STOCK[[#This Row],[Stock Actual]]*STOCK[[#This Row],[Costo total]]</f>
        <v>0</v>
      </c>
    </row>
    <row r="1141" spans="1:28" s="6" customFormat="1" ht="50" customHeight="1">
      <c r="A1141" s="6" t="s">
        <v>2544</v>
      </c>
      <c r="B1141" s="13"/>
      <c r="C1141" s="6" t="s">
        <v>4</v>
      </c>
      <c r="D1141" s="6" t="s">
        <v>3124</v>
      </c>
      <c r="E1141" s="6" t="s">
        <v>2543</v>
      </c>
      <c r="F1141" s="6" t="s">
        <v>241</v>
      </c>
      <c r="G1141" s="6" t="s">
        <v>2532</v>
      </c>
      <c r="H1141" s="6">
        <f>STOCK[[#This Row],[Precio Final]]</f>
        <v>25</v>
      </c>
      <c r="I1141" s="6">
        <f>STOCK[[#This Row],[Precio Venta Ideal (x1.5)]]</f>
        <v>30.421216216216219</v>
      </c>
      <c r="J1141" s="29">
        <v>2</v>
      </c>
      <c r="K1141" s="29">
        <f>SUMIFS(VENTAS[Cantidad],VENTAS[Código del producto Vendido],STOCK[[#This Row],[Code]])</f>
        <v>1</v>
      </c>
      <c r="L1141" s="29">
        <f>STOCK[[#This Row],[Entradas]]-STOCK[[#This Row],[Salidas]]</f>
        <v>1</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4.7191891891891871</v>
      </c>
      <c r="Y1141" s="6" t="s">
        <v>2566</v>
      </c>
      <c r="AA1141" s="6">
        <f>STOCK[[#This Row],[Costo total]]*STOCK[[#This Row],[Entradas]]</f>
        <v>40.561621621621626</v>
      </c>
      <c r="AB1141" s="6">
        <f>STOCK[[#This Row],[Stock Actual]]*STOCK[[#This Row],[Costo total]]</f>
        <v>20.280810810810813</v>
      </c>
    </row>
    <row r="1142" spans="1:28" s="4" customFormat="1" ht="50" customHeight="1">
      <c r="A1142" s="4" t="s">
        <v>2545</v>
      </c>
      <c r="B1142" s="13"/>
      <c r="C1142" s="4" t="s">
        <v>4</v>
      </c>
      <c r="D1142" s="6" t="s">
        <v>3124</v>
      </c>
      <c r="E1142" s="4" t="s">
        <v>2543</v>
      </c>
      <c r="F1142" s="4" t="s">
        <v>243</v>
      </c>
      <c r="G1142" s="4" t="s">
        <v>2532</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2567</v>
      </c>
      <c r="AA1142" s="4">
        <f>STOCK[[#This Row],[Costo total]]*STOCK[[#This Row],[Entradas]]</f>
        <v>60.842432432432439</v>
      </c>
      <c r="AB1142" s="4">
        <f>STOCK[[#This Row],[Stock Actual]]*STOCK[[#This Row],[Costo total]]</f>
        <v>20.280810810810813</v>
      </c>
    </row>
    <row r="1143" spans="1:28" s="6" customFormat="1" ht="50" customHeight="1">
      <c r="A1143" s="6" t="s">
        <v>2546</v>
      </c>
      <c r="B1143" s="13"/>
      <c r="C1143" s="6" t="s">
        <v>4</v>
      </c>
      <c r="D1143" s="6" t="s">
        <v>3124</v>
      </c>
      <c r="E1143" s="6" t="s">
        <v>2543</v>
      </c>
      <c r="F1143" s="6" t="s">
        <v>244</v>
      </c>
      <c r="G1143" s="6" t="s">
        <v>2532</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2568</v>
      </c>
      <c r="AA1143" s="6">
        <f>STOCK[[#This Row],[Costo total]]*STOCK[[#This Row],[Entradas]]</f>
        <v>60.842432432432439</v>
      </c>
      <c r="AB1143" s="6">
        <f>STOCK[[#This Row],[Stock Actual]]*STOCK[[#This Row],[Costo total]]</f>
        <v>60.842432432432439</v>
      </c>
    </row>
    <row r="1144" spans="1:28" s="4" customFormat="1" ht="50" customHeight="1">
      <c r="A1144" s="4" t="s">
        <v>2547</v>
      </c>
      <c r="B1144" s="13"/>
      <c r="C1144" s="4" t="s">
        <v>4</v>
      </c>
      <c r="D1144" s="6" t="s">
        <v>3125</v>
      </c>
      <c r="E1144" s="4" t="s">
        <v>2548</v>
      </c>
      <c r="F1144" s="4" t="s">
        <v>238</v>
      </c>
      <c r="G1144" s="4" t="s">
        <v>2532</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2569</v>
      </c>
      <c r="AA1144" s="4">
        <f>STOCK[[#This Row],[Costo total]]*STOCK[[#This Row],[Entradas]]</f>
        <v>27.470669800235019</v>
      </c>
      <c r="AB1144" s="4">
        <f>STOCK[[#This Row],[Stock Actual]]*STOCK[[#This Row],[Costo total]]</f>
        <v>0</v>
      </c>
    </row>
    <row r="1145" spans="1:28" s="6" customFormat="1" ht="50" customHeight="1">
      <c r="A1145" s="6" t="s">
        <v>2549</v>
      </c>
      <c r="B1145" s="13"/>
      <c r="C1145" s="6" t="s">
        <v>4</v>
      </c>
      <c r="D1145" s="6" t="s">
        <v>3125</v>
      </c>
      <c r="E1145" s="6" t="s">
        <v>2548</v>
      </c>
      <c r="F1145" s="6" t="s">
        <v>241</v>
      </c>
      <c r="G1145" s="6" t="s">
        <v>2532</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2570</v>
      </c>
      <c r="AA1145" s="6">
        <f>STOCK[[#This Row],[Costo total]]*STOCK[[#This Row],[Entradas]]</f>
        <v>13.735334900117509</v>
      </c>
      <c r="AB1145" s="6">
        <f>STOCK[[#This Row],[Stock Actual]]*STOCK[[#This Row],[Costo total]]</f>
        <v>13.735334900117509</v>
      </c>
    </row>
    <row r="1146" spans="1:28" s="4" customFormat="1" ht="50" customHeight="1">
      <c r="A1146" s="4" t="s">
        <v>2550</v>
      </c>
      <c r="B1146" s="13"/>
      <c r="C1146" s="4" t="s">
        <v>4</v>
      </c>
      <c r="D1146" s="6" t="s">
        <v>3125</v>
      </c>
      <c r="E1146" s="4" t="s">
        <v>2548</v>
      </c>
      <c r="F1146" s="4" t="s">
        <v>243</v>
      </c>
      <c r="G1146" s="4" t="s">
        <v>2532</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2571</v>
      </c>
      <c r="AA1146" s="4">
        <f>STOCK[[#This Row],[Costo total]]*STOCK[[#This Row],[Entradas]]</f>
        <v>27.470669800235019</v>
      </c>
      <c r="AB1146" s="4">
        <f>STOCK[[#This Row],[Stock Actual]]*STOCK[[#This Row],[Costo total]]</f>
        <v>13.735334900117509</v>
      </c>
    </row>
    <row r="1147" spans="1:28" s="6" customFormat="1" ht="50" customHeight="1">
      <c r="A1147" s="6" t="s">
        <v>2551</v>
      </c>
      <c r="B1147" s="13"/>
      <c r="C1147" s="6" t="s">
        <v>4</v>
      </c>
      <c r="D1147" s="6" t="s">
        <v>3125</v>
      </c>
      <c r="E1147" s="6" t="s">
        <v>2548</v>
      </c>
      <c r="F1147" s="6" t="s">
        <v>244</v>
      </c>
      <c r="G1147" s="6" t="s">
        <v>2532</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2572</v>
      </c>
      <c r="AA1147" s="6">
        <f>STOCK[[#This Row],[Costo total]]*STOCK[[#This Row],[Entradas]]</f>
        <v>27.470669800235019</v>
      </c>
      <c r="AB1147" s="6">
        <f>STOCK[[#This Row],[Stock Actual]]*STOCK[[#This Row],[Costo total]]</f>
        <v>13.735334900117509</v>
      </c>
    </row>
    <row r="1148" spans="1:28" s="4" customFormat="1" ht="50" customHeight="1">
      <c r="A1148" s="4" t="s">
        <v>2552</v>
      </c>
      <c r="B1148" s="13"/>
      <c r="C1148" s="4" t="s">
        <v>4</v>
      </c>
      <c r="D1148" s="6" t="s">
        <v>3125</v>
      </c>
      <c r="E1148" s="4" t="s">
        <v>2548</v>
      </c>
      <c r="F1148" s="4" t="s">
        <v>239</v>
      </c>
      <c r="G1148" s="4" t="s">
        <v>2532</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2573</v>
      </c>
      <c r="AA1148" s="4">
        <f>STOCK[[#This Row],[Costo total]]*STOCK[[#This Row],[Entradas]]</f>
        <v>27.470669800235019</v>
      </c>
      <c r="AB1148" s="4">
        <f>STOCK[[#This Row],[Stock Actual]]*STOCK[[#This Row],[Costo total]]</f>
        <v>27.470669800235019</v>
      </c>
    </row>
    <row r="1149" spans="1:28" s="6" customFormat="1" ht="50" customHeight="1">
      <c r="A1149" s="6" t="s">
        <v>2554</v>
      </c>
      <c r="B1149" s="13"/>
      <c r="C1149" s="6" t="s">
        <v>4</v>
      </c>
      <c r="D1149" s="6" t="s">
        <v>3125</v>
      </c>
      <c r="E1149" s="6" t="s">
        <v>2553</v>
      </c>
      <c r="F1149" s="6" t="s">
        <v>243</v>
      </c>
      <c r="G1149" s="6" t="s">
        <v>2532</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2574</v>
      </c>
      <c r="AA1149" s="6">
        <f>STOCK[[#This Row],[Costo total]]*STOCK[[#This Row],[Entradas]]</f>
        <v>59.083325499412453</v>
      </c>
      <c r="AB1149" s="6">
        <f>STOCK[[#This Row],[Stock Actual]]*STOCK[[#This Row],[Costo total]]</f>
        <v>59.083325499412453</v>
      </c>
    </row>
    <row r="1150" spans="1:28" s="4" customFormat="1" ht="50" customHeight="1">
      <c r="A1150" s="4" t="s">
        <v>2555</v>
      </c>
      <c r="B1150" s="13"/>
      <c r="C1150" s="4" t="s">
        <v>4</v>
      </c>
      <c r="D1150" s="6" t="s">
        <v>3125</v>
      </c>
      <c r="E1150" s="4" t="s">
        <v>2553</v>
      </c>
      <c r="F1150" s="4" t="s">
        <v>241</v>
      </c>
      <c r="G1150" s="4" t="s">
        <v>2532</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2575</v>
      </c>
      <c r="AA1150" s="4">
        <f>STOCK[[#This Row],[Costo total]]*STOCK[[#This Row],[Entradas]]</f>
        <v>59.083325499412453</v>
      </c>
      <c r="AB1150" s="4">
        <f>STOCK[[#This Row],[Stock Actual]]*STOCK[[#This Row],[Costo total]]</f>
        <v>59.083325499412453</v>
      </c>
    </row>
    <row r="1151" spans="1:28" s="6" customFormat="1" ht="50" customHeight="1">
      <c r="A1151" s="6" t="s">
        <v>2578</v>
      </c>
      <c r="B1151" s="13"/>
      <c r="C1151" s="6" t="s">
        <v>4</v>
      </c>
      <c r="D1151" s="6" t="s">
        <v>3125</v>
      </c>
      <c r="E1151" s="6" t="s">
        <v>2978</v>
      </c>
      <c r="F1151" s="6" t="s">
        <v>243</v>
      </c>
      <c r="G1151" s="6" t="s">
        <v>2532</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2576</v>
      </c>
      <c r="AA1151" s="6">
        <f>STOCK[[#This Row],[Costo total]]*STOCK[[#This Row],[Entradas]]</f>
        <v>37.564042303172741</v>
      </c>
      <c r="AB1151" s="6">
        <f>STOCK[[#This Row],[Stock Actual]]*STOCK[[#This Row],[Costo total]]</f>
        <v>18.78202115158637</v>
      </c>
    </row>
    <row r="1152" spans="1:28" s="4" customFormat="1" ht="50" customHeight="1">
      <c r="A1152" s="4" t="s">
        <v>2579</v>
      </c>
      <c r="B1152" s="13"/>
      <c r="C1152" s="4" t="s">
        <v>4</v>
      </c>
      <c r="D1152" s="6" t="s">
        <v>3125</v>
      </c>
      <c r="E1152" s="6" t="s">
        <v>2978</v>
      </c>
      <c r="F1152" s="4" t="s">
        <v>239</v>
      </c>
      <c r="G1152" s="4" t="s">
        <v>2532</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2581</v>
      </c>
      <c r="AA1152" s="4">
        <f>STOCK[[#This Row],[Costo total]]*STOCK[[#This Row],[Entradas]]</f>
        <v>37.564042303172741</v>
      </c>
      <c r="AB1152" s="4">
        <f>STOCK[[#This Row],[Stock Actual]]*STOCK[[#This Row],[Costo total]]</f>
        <v>37.564042303172741</v>
      </c>
    </row>
    <row r="1153" spans="1:29" s="6" customFormat="1" ht="50" customHeight="1">
      <c r="A1153" s="6" t="s">
        <v>2580</v>
      </c>
      <c r="B1153" s="13"/>
      <c r="C1153" s="6" t="s">
        <v>4</v>
      </c>
      <c r="D1153" s="6" t="s">
        <v>3125</v>
      </c>
      <c r="E1153" s="6" t="s">
        <v>2978</v>
      </c>
      <c r="F1153" s="6" t="s">
        <v>244</v>
      </c>
      <c r="G1153" s="6" t="s">
        <v>2532</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2582</v>
      </c>
      <c r="AA1153" s="6">
        <f>STOCK[[#This Row],[Costo total]]*STOCK[[#This Row],[Entradas]]</f>
        <v>37.564042303172741</v>
      </c>
      <c r="AB1153" s="6">
        <f>STOCK[[#This Row],[Stock Actual]]*STOCK[[#This Row],[Costo total]]</f>
        <v>37.564042303172741</v>
      </c>
    </row>
    <row r="1154" spans="1:29" s="4" customFormat="1" ht="50" customHeight="1">
      <c r="A1154" s="6" t="s">
        <v>2601</v>
      </c>
      <c r="B1154" s="13"/>
      <c r="C1154" s="6" t="s">
        <v>4</v>
      </c>
      <c r="D1154" s="6" t="s">
        <v>2161</v>
      </c>
      <c r="E1154" s="4" t="s">
        <v>2962</v>
      </c>
      <c r="F1154" s="6" t="s">
        <v>3114</v>
      </c>
      <c r="G1154" s="6" t="s">
        <v>2604</v>
      </c>
      <c r="H1154" s="6">
        <f>STOCK[[#This Row],[Precio Final]]</f>
        <v>35</v>
      </c>
      <c r="I1154" s="6">
        <f>STOCK[[#This Row],[Precio Venta Ideal (x1.5)]]</f>
        <v>34.454999999999998</v>
      </c>
      <c r="J1154" s="29">
        <v>2</v>
      </c>
      <c r="K1154" s="29">
        <f>SUMIFS(VENTAS[Cantidad],VENTAS[Código del producto Vendido],STOCK[[#This Row],[Code]])</f>
        <v>2</v>
      </c>
      <c r="L1154" s="29">
        <f>STOCK[[#This Row],[Entradas]]-STOCK[[#This Row],[Salidas]]</f>
        <v>0</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2643</v>
      </c>
      <c r="Z1154" s="6"/>
      <c r="AA1154" s="6">
        <f>STOCK[[#This Row],[Costo total]]*STOCK[[#This Row],[Entradas]]</f>
        <v>45.94</v>
      </c>
      <c r="AB1154" s="6">
        <f>STOCK[[#This Row],[Stock Actual]]*STOCK[[#This Row],[Costo total]]</f>
        <v>0</v>
      </c>
      <c r="AC1154" s="6"/>
    </row>
    <row r="1155" spans="1:29" s="6" customFormat="1" ht="50" customHeight="1">
      <c r="A1155" s="6" t="s">
        <v>2602</v>
      </c>
      <c r="B1155" s="13"/>
      <c r="C1155" s="6" t="s">
        <v>4</v>
      </c>
      <c r="D1155" s="6" t="s">
        <v>2161</v>
      </c>
      <c r="E1155" s="4" t="s">
        <v>2962</v>
      </c>
      <c r="F1155" s="6" t="s">
        <v>3063</v>
      </c>
      <c r="G1155" s="6" t="s">
        <v>2604</v>
      </c>
      <c r="H1155" s="6">
        <f>STOCK[[#This Row],[Precio Final]]</f>
        <v>36</v>
      </c>
      <c r="I1155" s="6">
        <f>STOCK[[#This Row],[Precio Venta Ideal (x1.5)]]</f>
        <v>34.605000000000004</v>
      </c>
      <c r="J1155" s="29">
        <v>2</v>
      </c>
      <c r="K1155" s="29">
        <f>SUMIFS(VENTAS[Cantidad],VENTAS[Código del producto Vendido],STOCK[[#This Row],[Code]])</f>
        <v>2</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25.86</v>
      </c>
      <c r="Y1155" s="6" t="s">
        <v>2643</v>
      </c>
      <c r="AA1155" s="6">
        <f>STOCK[[#This Row],[Costo total]]*STOCK[[#This Row],[Entradas]]</f>
        <v>46.14</v>
      </c>
      <c r="AB1155" s="6">
        <f>STOCK[[#This Row],[Stock Actual]]*STOCK[[#This Row],[Costo total]]</f>
        <v>0</v>
      </c>
    </row>
    <row r="1156" spans="1:29" s="6" customFormat="1" ht="50" customHeight="1">
      <c r="A1156" s="4" t="s">
        <v>2602</v>
      </c>
      <c r="B1156" s="13"/>
      <c r="C1156" s="4" t="s">
        <v>4</v>
      </c>
      <c r="D1156" s="6" t="s">
        <v>2161</v>
      </c>
      <c r="E1156" s="4" t="s">
        <v>2605</v>
      </c>
      <c r="F1156" s="4" t="s">
        <v>252</v>
      </c>
      <c r="G1156" s="4" t="s">
        <v>2604</v>
      </c>
      <c r="H1156" s="4">
        <f>STOCK[[#This Row],[Precio Final]]</f>
        <v>35</v>
      </c>
      <c r="I1156" s="4">
        <f>STOCK[[#This Row],[Precio Venta Ideal (x1.5)]]</f>
        <v>38.204999999999998</v>
      </c>
      <c r="J1156" s="5">
        <v>2</v>
      </c>
      <c r="K1156" s="5">
        <f>SUMIFS(VENTAS[Cantidad],VENTAS[Código del producto Vendido],STOCK[[#This Row],[Code]])</f>
        <v>2</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19.060000000000002</v>
      </c>
      <c r="Y1156" s="4" t="s">
        <v>2643</v>
      </c>
      <c r="Z1156" s="4"/>
      <c r="AA1156" s="4">
        <f>STOCK[[#This Row],[Costo total]]*STOCK[[#This Row],[Entradas]]</f>
        <v>50.94</v>
      </c>
      <c r="AB1156" s="4">
        <f>STOCK[[#This Row],[Stock Actual]]*STOCK[[#This Row],[Costo total]]</f>
        <v>0</v>
      </c>
      <c r="AC1156" s="4"/>
    </row>
    <row r="1157" spans="1:29" s="4" customFormat="1" ht="50" customHeight="1">
      <c r="A1157" s="6" t="s">
        <v>2603</v>
      </c>
      <c r="B1157" s="13"/>
      <c r="C1157" s="6" t="s">
        <v>4</v>
      </c>
      <c r="D1157" s="6" t="s">
        <v>2161</v>
      </c>
      <c r="E1157" s="6" t="s">
        <v>2605</v>
      </c>
      <c r="F1157" s="6" t="s">
        <v>549</v>
      </c>
      <c r="G1157" s="6" t="s">
        <v>2604</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2643</v>
      </c>
      <c r="Z1157" s="6"/>
      <c r="AA1157" s="6">
        <f>STOCK[[#This Row],[Costo total]]*STOCK[[#This Row],[Entradas]]</f>
        <v>50.94</v>
      </c>
      <c r="AB1157" s="6">
        <f>STOCK[[#This Row],[Stock Actual]]*STOCK[[#This Row],[Costo total]]</f>
        <v>0</v>
      </c>
      <c r="AC1157" s="6"/>
    </row>
    <row r="1158" spans="1:29" s="6" customFormat="1" ht="50" customHeight="1">
      <c r="A1158" s="4" t="s">
        <v>2606</v>
      </c>
      <c r="B1158" s="13"/>
      <c r="C1158" s="4" t="s">
        <v>4</v>
      </c>
      <c r="D1158" s="6" t="s">
        <v>2161</v>
      </c>
      <c r="E1158" s="4" t="s">
        <v>2605</v>
      </c>
      <c r="F1158" s="4" t="s">
        <v>250</v>
      </c>
      <c r="G1158" s="4" t="s">
        <v>2604</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2643</v>
      </c>
      <c r="Z1158" s="4"/>
      <c r="AA1158" s="4">
        <f>STOCK[[#This Row],[Costo total]]*STOCK[[#This Row],[Entradas]]</f>
        <v>50.94</v>
      </c>
      <c r="AB1158" s="4">
        <f>STOCK[[#This Row],[Stock Actual]]*STOCK[[#This Row],[Costo total]]</f>
        <v>0</v>
      </c>
      <c r="AC1158" s="4"/>
    </row>
    <row r="1159" spans="1:29" s="4" customFormat="1" ht="50" customHeight="1">
      <c r="A1159" s="6" t="s">
        <v>2607</v>
      </c>
      <c r="B1159" s="13"/>
      <c r="C1159" s="6" t="s">
        <v>4</v>
      </c>
      <c r="D1159" s="6" t="s">
        <v>2161</v>
      </c>
      <c r="E1159" s="6" t="s">
        <v>2605</v>
      </c>
      <c r="F1159" s="6" t="s">
        <v>1511</v>
      </c>
      <c r="G1159" s="6" t="s">
        <v>2604</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2643</v>
      </c>
      <c r="Z1159" s="6"/>
      <c r="AA1159" s="6">
        <f>STOCK[[#This Row],[Costo total]]*STOCK[[#This Row],[Entradas]]</f>
        <v>50.94</v>
      </c>
      <c r="AB1159" s="6">
        <f>STOCK[[#This Row],[Stock Actual]]*STOCK[[#This Row],[Costo total]]</f>
        <v>0</v>
      </c>
      <c r="AC1159" s="6"/>
    </row>
    <row r="1160" spans="1:29" s="6" customFormat="1" ht="50" customHeight="1">
      <c r="A1160" s="6" t="s">
        <v>2612</v>
      </c>
      <c r="B1160" s="13"/>
      <c r="C1160" s="6" t="s">
        <v>4</v>
      </c>
      <c r="D1160" s="6" t="s">
        <v>2161</v>
      </c>
      <c r="E1160" s="6" t="s">
        <v>2611</v>
      </c>
      <c r="F1160" s="6" t="s">
        <v>1511</v>
      </c>
      <c r="G1160" s="6" t="s">
        <v>2604</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2643</v>
      </c>
      <c r="AA1160" s="6">
        <f>STOCK[[#This Row],[Costo total]]*STOCK[[#This Row],[Entradas]]</f>
        <v>57.94</v>
      </c>
      <c r="AB1160" s="6">
        <f>STOCK[[#This Row],[Stock Actual]]*STOCK[[#This Row],[Costo total]]</f>
        <v>57.94</v>
      </c>
    </row>
    <row r="1161" spans="1:29" s="4" customFormat="1" ht="50" customHeight="1">
      <c r="A1161" s="4" t="s">
        <v>2613</v>
      </c>
      <c r="B1161" s="13"/>
      <c r="C1161" s="4" t="s">
        <v>4</v>
      </c>
      <c r="D1161" s="6" t="s">
        <v>2161</v>
      </c>
      <c r="E1161" s="4" t="s">
        <v>2611</v>
      </c>
      <c r="F1161" s="4" t="s">
        <v>251</v>
      </c>
      <c r="G1161" s="4" t="s">
        <v>2604</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2643</v>
      </c>
      <c r="AA1161" s="4">
        <f>STOCK[[#This Row],[Costo total]]*STOCK[[#This Row],[Entradas]]</f>
        <v>57.94</v>
      </c>
      <c r="AB1161" s="4">
        <f>STOCK[[#This Row],[Stock Actual]]*STOCK[[#This Row],[Costo total]]</f>
        <v>57.94</v>
      </c>
    </row>
    <row r="1162" spans="1:29" s="6" customFormat="1" ht="50" customHeight="1">
      <c r="A1162" s="6" t="s">
        <v>2614</v>
      </c>
      <c r="B1162" s="13"/>
      <c r="C1162" s="6" t="s">
        <v>4</v>
      </c>
      <c r="D1162" s="6" t="s">
        <v>2161</v>
      </c>
      <c r="E1162" s="6" t="s">
        <v>2620</v>
      </c>
      <c r="F1162" s="6" t="s">
        <v>1511</v>
      </c>
      <c r="G1162" s="6" t="s">
        <v>2604</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2643</v>
      </c>
      <c r="AA1162" s="6">
        <f>STOCK[[#This Row],[Costo total]]*STOCK[[#This Row],[Entradas]]</f>
        <v>50.94</v>
      </c>
      <c r="AB1162" s="6">
        <f>STOCK[[#This Row],[Stock Actual]]*STOCK[[#This Row],[Costo total]]</f>
        <v>0</v>
      </c>
    </row>
    <row r="1163" spans="1:29" s="4" customFormat="1" ht="50" customHeight="1">
      <c r="A1163" s="4" t="s">
        <v>2615</v>
      </c>
      <c r="B1163" s="13"/>
      <c r="C1163" s="4" t="s">
        <v>4</v>
      </c>
      <c r="D1163" s="6" t="s">
        <v>2161</v>
      </c>
      <c r="E1163" s="4" t="s">
        <v>2620</v>
      </c>
      <c r="F1163" s="4" t="s">
        <v>250</v>
      </c>
      <c r="G1163" s="4" t="s">
        <v>2604</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2643</v>
      </c>
      <c r="AA1163" s="4">
        <f>STOCK[[#This Row],[Costo total]]*STOCK[[#This Row],[Entradas]]</f>
        <v>50.94</v>
      </c>
      <c r="AB1163" s="4">
        <f>STOCK[[#This Row],[Stock Actual]]*STOCK[[#This Row],[Costo total]]</f>
        <v>0</v>
      </c>
    </row>
    <row r="1164" spans="1:29" s="6" customFormat="1" ht="50" customHeight="1">
      <c r="A1164" s="6" t="s">
        <v>2616</v>
      </c>
      <c r="B1164" s="13"/>
      <c r="C1164" s="6" t="s">
        <v>4</v>
      </c>
      <c r="D1164" s="6" t="s">
        <v>2161</v>
      </c>
      <c r="E1164" s="6" t="s">
        <v>2620</v>
      </c>
      <c r="F1164" s="6" t="s">
        <v>252</v>
      </c>
      <c r="G1164" s="6" t="s">
        <v>2604</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2643</v>
      </c>
      <c r="AA1164" s="6">
        <f>STOCK[[#This Row],[Costo total]]*STOCK[[#This Row],[Entradas]]</f>
        <v>50.94</v>
      </c>
      <c r="AB1164" s="6">
        <f>STOCK[[#This Row],[Stock Actual]]*STOCK[[#This Row],[Costo total]]</f>
        <v>0</v>
      </c>
    </row>
    <row r="1165" spans="1:29" s="4" customFormat="1" ht="50" customHeight="1">
      <c r="A1165" s="4" t="s">
        <v>2617</v>
      </c>
      <c r="B1165" s="13"/>
      <c r="C1165" s="4" t="s">
        <v>4</v>
      </c>
      <c r="D1165" s="6" t="s">
        <v>2161</v>
      </c>
      <c r="E1165" s="4" t="s">
        <v>2620</v>
      </c>
      <c r="F1165" s="4" t="s">
        <v>549</v>
      </c>
      <c r="G1165" s="4" t="s">
        <v>2604</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2643</v>
      </c>
      <c r="AA1165" s="4">
        <f>STOCK[[#This Row],[Costo total]]*STOCK[[#This Row],[Entradas]]</f>
        <v>50.94</v>
      </c>
      <c r="AB1165" s="4">
        <f>STOCK[[#This Row],[Stock Actual]]*STOCK[[#This Row],[Costo total]]</f>
        <v>0</v>
      </c>
    </row>
    <row r="1166" spans="1:29" s="6" customFormat="1" ht="50" customHeight="1">
      <c r="A1166" s="6" t="s">
        <v>2618</v>
      </c>
      <c r="B1166" s="13"/>
      <c r="C1166" s="6" t="s">
        <v>4</v>
      </c>
      <c r="D1166" s="6" t="s">
        <v>2161</v>
      </c>
      <c r="E1166" s="6" t="s">
        <v>2621</v>
      </c>
      <c r="F1166" s="6" t="s">
        <v>549</v>
      </c>
      <c r="G1166" s="6" t="s">
        <v>2604</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2643</v>
      </c>
      <c r="AA1166" s="6">
        <f>STOCK[[#This Row],[Costo total]]*STOCK[[#This Row],[Entradas]]</f>
        <v>23.4207</v>
      </c>
      <c r="AB1166" s="6">
        <f>STOCK[[#This Row],[Stock Actual]]*STOCK[[#This Row],[Costo total]]</f>
        <v>23.4207</v>
      </c>
    </row>
    <row r="1167" spans="1:29" s="4" customFormat="1" ht="50" customHeight="1">
      <c r="A1167" s="4" t="s">
        <v>2619</v>
      </c>
      <c r="B1167" s="13"/>
      <c r="C1167" s="4" t="s">
        <v>4</v>
      </c>
      <c r="D1167" s="6" t="s">
        <v>2161</v>
      </c>
      <c r="E1167" s="4" t="s">
        <v>2963</v>
      </c>
      <c r="F1167" s="4" t="s">
        <v>549</v>
      </c>
      <c r="G1167" s="4" t="s">
        <v>2604</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2643</v>
      </c>
      <c r="AA1167" s="4">
        <f>STOCK[[#This Row],[Costo total]]*STOCK[[#This Row],[Entradas]]</f>
        <v>24.63165</v>
      </c>
      <c r="AB1167" s="4">
        <f>STOCK[[#This Row],[Stock Actual]]*STOCK[[#This Row],[Costo total]]</f>
        <v>24.63165</v>
      </c>
    </row>
    <row r="1168" spans="1:29" s="6" customFormat="1" ht="50" customHeight="1">
      <c r="A1168" s="6" t="s">
        <v>2622</v>
      </c>
      <c r="B1168" s="13"/>
      <c r="C1168" s="6" t="s">
        <v>4</v>
      </c>
      <c r="D1168" s="6" t="s">
        <v>2161</v>
      </c>
      <c r="E1168" s="6" t="s">
        <v>2963</v>
      </c>
      <c r="F1168" s="6" t="s">
        <v>250</v>
      </c>
      <c r="G1168" s="6" t="s">
        <v>2604</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2643</v>
      </c>
      <c r="AA1168" s="6">
        <f>STOCK[[#This Row],[Costo total]]*STOCK[[#This Row],[Entradas]]</f>
        <v>24.63165</v>
      </c>
      <c r="AB1168" s="6">
        <f>STOCK[[#This Row],[Stock Actual]]*STOCK[[#This Row],[Costo total]]</f>
        <v>24.63165</v>
      </c>
    </row>
    <row r="1169" spans="1:28" s="4" customFormat="1" ht="50" customHeight="1">
      <c r="A1169" s="4" t="s">
        <v>2623</v>
      </c>
      <c r="B1169" s="13"/>
      <c r="C1169" s="4" t="s">
        <v>4</v>
      </c>
      <c r="D1169" s="6" t="s">
        <v>2161</v>
      </c>
      <c r="E1169" s="4" t="s">
        <v>2631</v>
      </c>
      <c r="F1169" s="4" t="s">
        <v>252</v>
      </c>
      <c r="G1169" s="4" t="s">
        <v>2604</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2643</v>
      </c>
      <c r="AA1169" s="4">
        <f>STOCK[[#This Row],[Costo total]]*STOCK[[#This Row],[Entradas]]</f>
        <v>32.47</v>
      </c>
      <c r="AB1169" s="4">
        <f>STOCK[[#This Row],[Stock Actual]]*STOCK[[#This Row],[Costo total]]</f>
        <v>0</v>
      </c>
    </row>
    <row r="1170" spans="1:28" s="6" customFormat="1" ht="50" customHeight="1">
      <c r="A1170" s="6" t="s">
        <v>2624</v>
      </c>
      <c r="B1170" s="13"/>
      <c r="C1170" s="6" t="s">
        <v>4</v>
      </c>
      <c r="D1170" s="6" t="s">
        <v>2161</v>
      </c>
      <c r="E1170" s="6" t="s">
        <v>2632</v>
      </c>
      <c r="F1170" s="6" t="s">
        <v>549</v>
      </c>
      <c r="G1170" s="6" t="s">
        <v>2604</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2643</v>
      </c>
      <c r="AA1170" s="6">
        <f>STOCK[[#This Row],[Costo total]]*STOCK[[#This Row],[Entradas]]</f>
        <v>36.451700000000002</v>
      </c>
      <c r="AB1170" s="6">
        <f>STOCK[[#This Row],[Stock Actual]]*STOCK[[#This Row],[Costo total]]</f>
        <v>0</v>
      </c>
    </row>
    <row r="1171" spans="1:28" s="4" customFormat="1" ht="50" customHeight="1">
      <c r="A1171" s="4" t="s">
        <v>2625</v>
      </c>
      <c r="B1171" s="13"/>
      <c r="C1171" s="4" t="s">
        <v>4</v>
      </c>
      <c r="D1171" s="6" t="s">
        <v>2161</v>
      </c>
      <c r="E1171" s="4" t="s">
        <v>2632</v>
      </c>
      <c r="F1171" s="4" t="s">
        <v>252</v>
      </c>
      <c r="G1171" s="4" t="s">
        <v>2604</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2643</v>
      </c>
      <c r="AA1171" s="4">
        <f>STOCK[[#This Row],[Costo total]]*STOCK[[#This Row],[Entradas]]</f>
        <v>72.903400000000005</v>
      </c>
      <c r="AB1171" s="4">
        <f>STOCK[[#This Row],[Stock Actual]]*STOCK[[#This Row],[Costo total]]</f>
        <v>0</v>
      </c>
    </row>
    <row r="1172" spans="1:28" s="6" customFormat="1" ht="50" customHeight="1">
      <c r="A1172" s="6" t="s">
        <v>2626</v>
      </c>
      <c r="B1172" s="13"/>
      <c r="C1172" s="6" t="s">
        <v>4</v>
      </c>
      <c r="D1172" s="6" t="s">
        <v>2161</v>
      </c>
      <c r="E1172" s="6" t="s">
        <v>2964</v>
      </c>
      <c r="F1172" s="6" t="s">
        <v>252</v>
      </c>
      <c r="G1172" s="6" t="s">
        <v>2604</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2643</v>
      </c>
      <c r="AA1172" s="6">
        <f>STOCK[[#This Row],[Costo total]]*STOCK[[#This Row],[Entradas]]</f>
        <v>18.186</v>
      </c>
      <c r="AB1172" s="6">
        <f>STOCK[[#This Row],[Stock Actual]]*STOCK[[#This Row],[Costo total]]</f>
        <v>18.186</v>
      </c>
    </row>
    <row r="1173" spans="1:28" s="4" customFormat="1" ht="50" customHeight="1">
      <c r="A1173" s="4" t="s">
        <v>2627</v>
      </c>
      <c r="B1173" s="13"/>
      <c r="C1173" s="4" t="s">
        <v>4</v>
      </c>
      <c r="D1173" s="6" t="s">
        <v>2161</v>
      </c>
      <c r="E1173" s="4" t="s">
        <v>2633</v>
      </c>
      <c r="F1173" s="4" t="s">
        <v>250</v>
      </c>
      <c r="G1173" s="4" t="s">
        <v>2604</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2643</v>
      </c>
      <c r="AA1173" s="4">
        <f>STOCK[[#This Row],[Costo total]]*STOCK[[#This Row],[Entradas]]</f>
        <v>24.81925</v>
      </c>
      <c r="AB1173" s="4">
        <f>STOCK[[#This Row],[Stock Actual]]*STOCK[[#This Row],[Costo total]]</f>
        <v>0</v>
      </c>
    </row>
    <row r="1174" spans="1:28" s="6" customFormat="1" ht="50" customHeight="1">
      <c r="A1174" s="6" t="s">
        <v>2628</v>
      </c>
      <c r="B1174" s="13"/>
      <c r="C1174" s="6" t="s">
        <v>4</v>
      </c>
      <c r="D1174" s="6" t="s">
        <v>2161</v>
      </c>
      <c r="E1174" s="6" t="s">
        <v>2633</v>
      </c>
      <c r="F1174" s="6" t="s">
        <v>549</v>
      </c>
      <c r="G1174" s="6" t="s">
        <v>2604</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2643</v>
      </c>
      <c r="AA1174" s="6">
        <f>STOCK[[#This Row],[Costo total]]*STOCK[[#This Row],[Entradas]]</f>
        <v>24.81925</v>
      </c>
      <c r="AB1174" s="6">
        <f>STOCK[[#This Row],[Stock Actual]]*STOCK[[#This Row],[Costo total]]</f>
        <v>0</v>
      </c>
    </row>
    <row r="1175" spans="1:28" s="4" customFormat="1" ht="50" customHeight="1">
      <c r="A1175" s="4" t="s">
        <v>2629</v>
      </c>
      <c r="B1175" s="13"/>
      <c r="C1175" s="4" t="s">
        <v>4</v>
      </c>
      <c r="D1175" s="6" t="s">
        <v>2161</v>
      </c>
      <c r="E1175" s="4" t="s">
        <v>2634</v>
      </c>
      <c r="F1175" s="4" t="s">
        <v>252</v>
      </c>
      <c r="G1175" s="4" t="s">
        <v>2604</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2643</v>
      </c>
      <c r="AA1175" s="4">
        <f>STOCK[[#This Row],[Costo total]]*STOCK[[#This Row],[Entradas]]</f>
        <v>34.944050000000004</v>
      </c>
      <c r="AB1175" s="4">
        <f>STOCK[[#This Row],[Stock Actual]]*STOCK[[#This Row],[Costo total]]</f>
        <v>34.944050000000004</v>
      </c>
    </row>
    <row r="1176" spans="1:28" s="6" customFormat="1" ht="50" customHeight="1">
      <c r="A1176" s="6" t="s">
        <v>2630</v>
      </c>
      <c r="B1176" s="13"/>
      <c r="C1176" s="6" t="s">
        <v>4</v>
      </c>
      <c r="D1176" s="6" t="s">
        <v>2161</v>
      </c>
      <c r="E1176" s="6" t="s">
        <v>2635</v>
      </c>
      <c r="F1176" s="6" t="s">
        <v>252</v>
      </c>
      <c r="G1176" s="6" t="s">
        <v>2604</v>
      </c>
      <c r="H1176" s="6">
        <f>STOCK[[#This Row],[Precio Final]]</f>
        <v>40</v>
      </c>
      <c r="I1176" s="6">
        <f>STOCK[[#This Row],[Precio Venta Ideal (x1.5)]]</f>
        <v>37.671075000000002</v>
      </c>
      <c r="J1176" s="29">
        <v>1</v>
      </c>
      <c r="K1176" s="29">
        <f>SUMIFS(VENTAS[Cantidad],VENTAS[Código del producto Vendido],STOCK[[#This Row],[Code]])</f>
        <v>0</v>
      </c>
      <c r="L1176" s="29">
        <f>STOCK[[#This Row],[Entradas]]-STOCK[[#This Row],[Salidas]]</f>
        <v>1</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0</v>
      </c>
      <c r="Y1176" s="6" t="s">
        <v>2643</v>
      </c>
      <c r="AA1176" s="6">
        <f>STOCK[[#This Row],[Costo total]]*STOCK[[#This Row],[Entradas]]</f>
        <v>25.114050000000002</v>
      </c>
      <c r="AB1176" s="6">
        <f>STOCK[[#This Row],[Stock Actual]]*STOCK[[#This Row],[Costo total]]</f>
        <v>25.114050000000002</v>
      </c>
    </row>
    <row r="1177" spans="1:28" s="4" customFormat="1" ht="50" customHeight="1">
      <c r="A1177" s="4" t="s">
        <v>2636</v>
      </c>
      <c r="B1177" s="13"/>
      <c r="C1177" s="4" t="s">
        <v>4</v>
      </c>
      <c r="D1177" s="6" t="s">
        <v>2161</v>
      </c>
      <c r="E1177" s="4" t="s">
        <v>2639</v>
      </c>
      <c r="F1177" s="4" t="s">
        <v>250</v>
      </c>
      <c r="G1177" s="4" t="s">
        <v>2604</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2643</v>
      </c>
      <c r="AA1177" s="4">
        <f>STOCK[[#This Row],[Costo total]]*STOCK[[#This Row],[Entradas]]</f>
        <v>55.434799999999996</v>
      </c>
      <c r="AB1177" s="4">
        <f>STOCK[[#This Row],[Stock Actual]]*STOCK[[#This Row],[Costo total]]</f>
        <v>27.717399999999998</v>
      </c>
    </row>
    <row r="1178" spans="1:28" s="6" customFormat="1" ht="50" customHeight="1">
      <c r="A1178" s="6" t="s">
        <v>2637</v>
      </c>
      <c r="B1178" s="13"/>
      <c r="C1178" s="6" t="s">
        <v>4</v>
      </c>
      <c r="D1178" s="6" t="s">
        <v>2161</v>
      </c>
      <c r="E1178" s="6" t="s">
        <v>2639</v>
      </c>
      <c r="F1178" s="6" t="s">
        <v>549</v>
      </c>
      <c r="G1178" s="6" t="s">
        <v>2604</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2643</v>
      </c>
      <c r="AA1178" s="6">
        <f>STOCK[[#This Row],[Costo total]]*STOCK[[#This Row],[Entradas]]</f>
        <v>55.434799999999996</v>
      </c>
      <c r="AB1178" s="6">
        <f>STOCK[[#This Row],[Stock Actual]]*STOCK[[#This Row],[Costo total]]</f>
        <v>0</v>
      </c>
    </row>
    <row r="1179" spans="1:28" s="4" customFormat="1" ht="50" customHeight="1">
      <c r="A1179" s="4" t="s">
        <v>2638</v>
      </c>
      <c r="B1179" s="13"/>
      <c r="C1179" s="4" t="s">
        <v>4</v>
      </c>
      <c r="D1179" s="6" t="s">
        <v>2161</v>
      </c>
      <c r="E1179" s="4" t="s">
        <v>2639</v>
      </c>
      <c r="F1179" s="4" t="s">
        <v>252</v>
      </c>
      <c r="G1179" s="4" t="s">
        <v>2604</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2643</v>
      </c>
      <c r="AA1179" s="4">
        <f>STOCK[[#This Row],[Costo total]]*STOCK[[#This Row],[Entradas]]</f>
        <v>55.434799999999996</v>
      </c>
      <c r="AB1179" s="4">
        <f>STOCK[[#This Row],[Stock Actual]]*STOCK[[#This Row],[Costo total]]</f>
        <v>27.717399999999998</v>
      </c>
    </row>
    <row r="1180" spans="1:28" s="6" customFormat="1" ht="50" customHeight="1">
      <c r="A1180" s="6" t="s">
        <v>2640</v>
      </c>
      <c r="B1180" s="13"/>
      <c r="C1180" s="6" t="s">
        <v>4</v>
      </c>
      <c r="D1180" s="6" t="s">
        <v>2161</v>
      </c>
      <c r="E1180" s="6" t="s">
        <v>2639</v>
      </c>
      <c r="F1180" s="6" t="s">
        <v>1511</v>
      </c>
      <c r="G1180" s="6" t="s">
        <v>2604</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2643</v>
      </c>
      <c r="AA1180" s="6">
        <f>STOCK[[#This Row],[Costo total]]*STOCK[[#This Row],[Entradas]]</f>
        <v>55.434799999999996</v>
      </c>
      <c r="AB1180" s="6">
        <f>STOCK[[#This Row],[Stock Actual]]*STOCK[[#This Row],[Costo total]]</f>
        <v>27.717399999999998</v>
      </c>
    </row>
    <row r="1181" spans="1:28" s="4" customFormat="1" ht="50" customHeight="1">
      <c r="A1181" s="4" t="s">
        <v>2651</v>
      </c>
      <c r="B1181" s="13"/>
      <c r="C1181" s="4" t="s">
        <v>4</v>
      </c>
      <c r="D1181" s="4" t="s">
        <v>1885</v>
      </c>
      <c r="E1181" s="4" t="s">
        <v>2661</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2652</v>
      </c>
      <c r="B1182" s="13"/>
      <c r="C1182" s="6" t="s">
        <v>4</v>
      </c>
      <c r="D1182" s="6" t="s">
        <v>1885</v>
      </c>
      <c r="E1182" s="6" t="s">
        <v>2661</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2653</v>
      </c>
      <c r="B1183" s="13"/>
      <c r="C1183" s="4" t="s">
        <v>4</v>
      </c>
      <c r="D1183" s="4" t="s">
        <v>1885</v>
      </c>
      <c r="E1183" s="4" t="s">
        <v>2661</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2654</v>
      </c>
      <c r="B1184" s="13"/>
      <c r="C1184" s="6" t="s">
        <v>4</v>
      </c>
      <c r="D1184" s="6" t="s">
        <v>2131</v>
      </c>
      <c r="E1184" s="6" t="s">
        <v>2662</v>
      </c>
      <c r="F1184" s="6" t="s">
        <v>2998</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2655</v>
      </c>
      <c r="B1185" s="13"/>
      <c r="C1185" s="4" t="s">
        <v>4</v>
      </c>
      <c r="D1185" s="4" t="s">
        <v>2131</v>
      </c>
      <c r="E1185" s="4" t="s">
        <v>2942</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2656</v>
      </c>
      <c r="B1186" s="13"/>
      <c r="C1186" s="6" t="s">
        <v>4</v>
      </c>
      <c r="D1186" s="6" t="s">
        <v>2131</v>
      </c>
      <c r="E1186" s="6" t="s">
        <v>2938</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2657</v>
      </c>
      <c r="B1187" s="13"/>
      <c r="C1187" s="4" t="s">
        <v>4</v>
      </c>
      <c r="D1187" s="4" t="s">
        <v>1885</v>
      </c>
      <c r="E1187" s="4" t="s">
        <v>2663</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2658</v>
      </c>
      <c r="B1188" s="13"/>
      <c r="C1188" s="6" t="s">
        <v>4</v>
      </c>
      <c r="D1188" s="6" t="s">
        <v>1885</v>
      </c>
      <c r="E1188" s="6" t="s">
        <v>2663</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2659</v>
      </c>
      <c r="B1189" s="13"/>
      <c r="C1189" s="4" t="s">
        <v>4</v>
      </c>
      <c r="D1189" s="4" t="s">
        <v>1885</v>
      </c>
      <c r="E1189" s="4" t="s">
        <v>2663</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2660</v>
      </c>
      <c r="B1190" s="13"/>
      <c r="C1190" s="6" t="s">
        <v>4</v>
      </c>
      <c r="D1190" s="6" t="s">
        <v>1512</v>
      </c>
      <c r="E1190" s="6" t="s">
        <v>2670</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2664</v>
      </c>
      <c r="B1191" s="13"/>
      <c r="C1191" s="4" t="s">
        <v>4</v>
      </c>
      <c r="D1191" s="4" t="s">
        <v>1512</v>
      </c>
      <c r="E1191" s="4" t="s">
        <v>2670</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2665</v>
      </c>
      <c r="B1192" s="13"/>
      <c r="C1192" s="6" t="s">
        <v>4</v>
      </c>
      <c r="D1192" s="6" t="s">
        <v>1512</v>
      </c>
      <c r="E1192" s="6" t="s">
        <v>2670</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2666</v>
      </c>
      <c r="B1193" s="13"/>
      <c r="C1193" s="4" t="s">
        <v>4</v>
      </c>
      <c r="D1193" s="4" t="s">
        <v>1885</v>
      </c>
      <c r="E1193" s="4" t="s">
        <v>2671</v>
      </c>
      <c r="F1193" s="4" t="s">
        <v>241</v>
      </c>
      <c r="G1193" s="4" t="s">
        <v>69</v>
      </c>
      <c r="H1193" s="4">
        <f>STOCK[[#This Row],[Precio Final]]</f>
        <v>22</v>
      </c>
      <c r="I1193" s="4">
        <f>STOCK[[#This Row],[Precio Venta Ideal (x1.5)]]</f>
        <v>20.25</v>
      </c>
      <c r="J1193" s="5">
        <v>2</v>
      </c>
      <c r="K1193" s="5">
        <f>SUMIFS(VENTAS[Cantidad],VENTAS[Código del producto Vendido],STOCK[[#This Row],[Code]])</f>
        <v>1</v>
      </c>
      <c r="L1193" s="5">
        <f>STOCK[[#This Row],[Entradas]]-STOCK[[#This Row],[Salidas]]</f>
        <v>1</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8.5</v>
      </c>
      <c r="AA1193" s="4">
        <f>STOCK[[#This Row],[Costo total]]*STOCK[[#This Row],[Entradas]]</f>
        <v>27</v>
      </c>
      <c r="AB1193" s="4">
        <f>STOCK[[#This Row],[Stock Actual]]*STOCK[[#This Row],[Costo total]]</f>
        <v>13.5</v>
      </c>
    </row>
    <row r="1194" spans="1:28" s="6" customFormat="1" ht="50" customHeight="1">
      <c r="A1194" s="6" t="s">
        <v>2667</v>
      </c>
      <c r="B1194" s="13"/>
      <c r="C1194" s="6" t="s">
        <v>4</v>
      </c>
      <c r="D1194" s="6" t="s">
        <v>1885</v>
      </c>
      <c r="E1194" s="6" t="s">
        <v>2671</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2668</v>
      </c>
      <c r="B1195" s="13"/>
      <c r="C1195" s="4" t="s">
        <v>4</v>
      </c>
      <c r="D1195" s="4" t="s">
        <v>1885</v>
      </c>
      <c r="E1195" s="4" t="s">
        <v>2671</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2669</v>
      </c>
      <c r="B1196" s="13"/>
      <c r="C1196" s="6" t="s">
        <v>4</v>
      </c>
      <c r="D1196" s="6" t="s">
        <v>2131</v>
      </c>
      <c r="E1196" s="6" t="s">
        <v>2675</v>
      </c>
      <c r="F1196" s="6" t="s">
        <v>2482</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2672</v>
      </c>
      <c r="B1197" s="13"/>
      <c r="C1197" s="4" t="s">
        <v>4</v>
      </c>
      <c r="D1197" s="4" t="s">
        <v>2131</v>
      </c>
      <c r="E1197" s="4" t="s">
        <v>2676</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2673</v>
      </c>
      <c r="B1198" s="13"/>
      <c r="C1198" s="6" t="s">
        <v>4</v>
      </c>
      <c r="D1198" s="6" t="s">
        <v>1512</v>
      </c>
      <c r="E1198" s="6" t="s">
        <v>2677</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2674</v>
      </c>
      <c r="B1199" s="13"/>
      <c r="C1199" s="4" t="s">
        <v>4</v>
      </c>
      <c r="D1199" s="4" t="s">
        <v>1512</v>
      </c>
      <c r="E1199" s="4" t="s">
        <v>2677</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2678</v>
      </c>
      <c r="B1200" s="13"/>
      <c r="C1200" s="6" t="s">
        <v>4</v>
      </c>
      <c r="D1200" s="6" t="s">
        <v>1512</v>
      </c>
      <c r="E1200" s="6" t="s">
        <v>2677</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2679</v>
      </c>
      <c r="B1201" s="13"/>
      <c r="C1201" s="4" t="s">
        <v>4</v>
      </c>
      <c r="D1201" s="4" t="s">
        <v>1927</v>
      </c>
      <c r="E1201" s="4" t="s">
        <v>2688</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2680</v>
      </c>
      <c r="B1202" s="13"/>
      <c r="C1202" s="6" t="s">
        <v>4</v>
      </c>
      <c r="D1202" s="6" t="s">
        <v>1927</v>
      </c>
      <c r="E1202" s="6" t="s">
        <v>2687</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2681</v>
      </c>
      <c r="B1203" s="13"/>
      <c r="C1203" s="4" t="s">
        <v>4</v>
      </c>
      <c r="D1203" s="4" t="s">
        <v>1885</v>
      </c>
      <c r="E1203" s="4" t="s">
        <v>2689</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2682</v>
      </c>
      <c r="B1204" s="13"/>
      <c r="C1204" s="6" t="s">
        <v>4</v>
      </c>
      <c r="D1204" s="6" t="s">
        <v>1885</v>
      </c>
      <c r="E1204" s="6" t="s">
        <v>2689</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2683</v>
      </c>
      <c r="B1205" s="13"/>
      <c r="C1205" s="4" t="s">
        <v>4</v>
      </c>
      <c r="D1205" s="4" t="s">
        <v>1885</v>
      </c>
      <c r="E1205" s="4" t="s">
        <v>2689</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2684</v>
      </c>
      <c r="B1206" s="13"/>
      <c r="C1206" s="6" t="s">
        <v>4</v>
      </c>
      <c r="D1206" s="6" t="s">
        <v>1885</v>
      </c>
      <c r="E1206" s="6" t="s">
        <v>2694</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2685</v>
      </c>
      <c r="B1207" s="13"/>
      <c r="C1207" s="4" t="s">
        <v>4</v>
      </c>
      <c r="D1207" s="4" t="s">
        <v>1885</v>
      </c>
      <c r="E1207" s="4" t="s">
        <v>2694</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2686</v>
      </c>
      <c r="B1208" s="13"/>
      <c r="C1208" s="6" t="s">
        <v>4</v>
      </c>
      <c r="D1208" s="6" t="s">
        <v>1885</v>
      </c>
      <c r="E1208" s="6" t="s">
        <v>2694</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2690</v>
      </c>
      <c r="B1209" s="13"/>
      <c r="C1209" s="4" t="s">
        <v>4</v>
      </c>
      <c r="D1209" s="4" t="s">
        <v>1885</v>
      </c>
      <c r="E1209" s="4" t="s">
        <v>2695</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2691</v>
      </c>
      <c r="B1210" s="13"/>
      <c r="C1210" s="6" t="s">
        <v>4</v>
      </c>
      <c r="D1210" s="6" t="s">
        <v>1885</v>
      </c>
      <c r="E1210" s="6" t="s">
        <v>2695</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2692</v>
      </c>
      <c r="B1211" s="13"/>
      <c r="C1211" s="4" t="s">
        <v>4</v>
      </c>
      <c r="D1211" s="4" t="s">
        <v>1885</v>
      </c>
      <c r="E1211" s="4" t="s">
        <v>2695</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2869</v>
      </c>
      <c r="B1212" s="13"/>
      <c r="C1212" s="6" t="s">
        <v>4</v>
      </c>
      <c r="D1212" s="6" t="s">
        <v>1885</v>
      </c>
      <c r="E1212" s="6" t="s">
        <v>2696</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2987</v>
      </c>
      <c r="B1213" s="13"/>
      <c r="C1213" s="6" t="s">
        <v>4</v>
      </c>
      <c r="D1213" s="6" t="s">
        <v>1885</v>
      </c>
      <c r="E1213" s="6" t="s">
        <v>2696</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2693</v>
      </c>
      <c r="B1214" s="13"/>
      <c r="C1214" s="4" t="s">
        <v>4</v>
      </c>
      <c r="D1214" s="4" t="s">
        <v>1885</v>
      </c>
      <c r="E1214" s="4" t="s">
        <v>2696</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2701</v>
      </c>
      <c r="B1215" s="13"/>
      <c r="C1215" s="6" t="s">
        <v>4</v>
      </c>
      <c r="D1215" s="6" t="s">
        <v>1885</v>
      </c>
      <c r="E1215" s="6" t="s">
        <v>2697</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2702</v>
      </c>
      <c r="B1216" s="13"/>
      <c r="C1216" s="4" t="s">
        <v>4</v>
      </c>
      <c r="D1216" s="4" t="s">
        <v>1885</v>
      </c>
      <c r="E1216" s="4" t="s">
        <v>2697</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2703</v>
      </c>
      <c r="B1217" s="13"/>
      <c r="C1217" s="6" t="s">
        <v>4</v>
      </c>
      <c r="D1217" s="6" t="s">
        <v>1885</v>
      </c>
      <c r="E1217" s="6" t="s">
        <v>2697</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2989</v>
      </c>
      <c r="B1218" s="13"/>
      <c r="C1218" s="6" t="s">
        <v>4</v>
      </c>
      <c r="D1218" s="6" t="s">
        <v>1885</v>
      </c>
      <c r="E1218" s="6" t="s">
        <v>2700</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2990</v>
      </c>
      <c r="B1219" s="13"/>
      <c r="C1219" s="6" t="s">
        <v>4</v>
      </c>
      <c r="D1219" s="6" t="s">
        <v>1885</v>
      </c>
      <c r="E1219" s="6" t="s">
        <v>2700</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2991</v>
      </c>
      <c r="B1220" s="13"/>
      <c r="C1220" s="6" t="s">
        <v>4</v>
      </c>
      <c r="D1220" s="6" t="s">
        <v>1885</v>
      </c>
      <c r="E1220" s="6" t="s">
        <v>2700</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2992</v>
      </c>
      <c r="B1221" s="13"/>
      <c r="C1221" s="6" t="s">
        <v>4</v>
      </c>
      <c r="D1221" s="6" t="s">
        <v>1885</v>
      </c>
      <c r="E1221" s="6" t="s">
        <v>2699</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2993</v>
      </c>
      <c r="B1222" s="13"/>
      <c r="C1222" s="6" t="s">
        <v>4</v>
      </c>
      <c r="D1222" s="6" t="s">
        <v>1885</v>
      </c>
      <c r="E1222" s="6" t="s">
        <v>2699</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2994</v>
      </c>
      <c r="B1223" s="13"/>
      <c r="C1223" s="6" t="s">
        <v>4</v>
      </c>
      <c r="D1223" s="6" t="s">
        <v>1885</v>
      </c>
      <c r="E1223" s="6" t="s">
        <v>2698</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2995</v>
      </c>
      <c r="B1224" s="13"/>
      <c r="C1224" s="6" t="s">
        <v>4</v>
      </c>
      <c r="D1224" s="6" t="s">
        <v>1885</v>
      </c>
      <c r="E1224" s="6" t="s">
        <v>2698</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2996</v>
      </c>
      <c r="B1225" s="13"/>
      <c r="C1225" s="6" t="s">
        <v>4</v>
      </c>
      <c r="D1225" s="6" t="s">
        <v>1885</v>
      </c>
      <c r="E1225" s="6" t="s">
        <v>2698</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2704</v>
      </c>
      <c r="B1226" s="13"/>
      <c r="C1226" s="4" t="s">
        <v>4</v>
      </c>
      <c r="D1226" s="4" t="s">
        <v>1885</v>
      </c>
      <c r="E1226" s="4" t="s">
        <v>2699</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2705</v>
      </c>
      <c r="B1227" s="13"/>
      <c r="C1227" s="6" t="s">
        <v>4</v>
      </c>
      <c r="D1227" s="6" t="s">
        <v>2216</v>
      </c>
      <c r="E1227" s="6" t="s">
        <v>2835</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2706</v>
      </c>
      <c r="B1228" s="13"/>
      <c r="C1228" s="4" t="s">
        <v>4</v>
      </c>
      <c r="D1228" s="4" t="s">
        <v>1927</v>
      </c>
      <c r="E1228" s="4" t="s">
        <v>2713</v>
      </c>
      <c r="F1228" s="4" t="s">
        <v>2714</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2707</v>
      </c>
      <c r="B1229" s="13"/>
      <c r="C1229" s="6" t="s">
        <v>4</v>
      </c>
      <c r="D1229" s="6" t="s">
        <v>2260</v>
      </c>
      <c r="E1229" s="6" t="s">
        <v>2715</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2708</v>
      </c>
      <c r="B1230" s="13"/>
      <c r="C1230" s="4" t="s">
        <v>4</v>
      </c>
      <c r="D1230" s="4" t="s">
        <v>2260</v>
      </c>
      <c r="E1230" s="4" t="s">
        <v>2715</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2709</v>
      </c>
      <c r="B1231" s="13"/>
      <c r="C1231" s="6" t="s">
        <v>4</v>
      </c>
      <c r="D1231" s="6" t="s">
        <v>2260</v>
      </c>
      <c r="E1231" s="6" t="s">
        <v>2715</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2710</v>
      </c>
      <c r="B1232" s="13"/>
      <c r="C1232" s="4" t="s">
        <v>4</v>
      </c>
      <c r="D1232" s="4" t="s">
        <v>2716</v>
      </c>
      <c r="E1232" s="4" t="s">
        <v>2717</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2711</v>
      </c>
      <c r="B1233" s="13"/>
      <c r="C1233" s="6" t="s">
        <v>4</v>
      </c>
      <c r="D1233" s="6" t="s">
        <v>2716</v>
      </c>
      <c r="E1233" s="6" t="s">
        <v>2717</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2712</v>
      </c>
      <c r="B1234" s="13"/>
      <c r="C1234" s="4" t="s">
        <v>4</v>
      </c>
      <c r="D1234" s="4" t="s">
        <v>2260</v>
      </c>
      <c r="E1234" s="4" t="s">
        <v>2726</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2718</v>
      </c>
      <c r="B1235" s="13"/>
      <c r="C1235" s="6" t="s">
        <v>4</v>
      </c>
      <c r="D1235" s="6" t="s">
        <v>2716</v>
      </c>
      <c r="E1235" s="6" t="s">
        <v>2727</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2719</v>
      </c>
      <c r="B1236" s="13"/>
      <c r="C1236" s="4" t="s">
        <v>4</v>
      </c>
      <c r="D1236" s="4" t="s">
        <v>2716</v>
      </c>
      <c r="E1236" s="4" t="s">
        <v>2727</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2720</v>
      </c>
      <c r="B1237" s="13"/>
      <c r="C1237" s="6" t="s">
        <v>4</v>
      </c>
      <c r="D1237" s="6" t="s">
        <v>2716</v>
      </c>
      <c r="E1237" s="6" t="s">
        <v>2727</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2721</v>
      </c>
      <c r="B1238" s="13"/>
      <c r="C1238" s="4" t="s">
        <v>4</v>
      </c>
      <c r="D1238" s="4" t="s">
        <v>2262</v>
      </c>
      <c r="E1238" s="4" t="s">
        <v>2727</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2722</v>
      </c>
      <c r="B1239" s="13"/>
      <c r="C1239" s="6" t="s">
        <v>4</v>
      </c>
      <c r="D1239" s="6" t="s">
        <v>2216</v>
      </c>
      <c r="E1239" s="6" t="s">
        <v>2728</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2723</v>
      </c>
      <c r="B1240" s="13"/>
      <c r="C1240" s="4" t="s">
        <v>4</v>
      </c>
      <c r="D1240" s="4" t="s">
        <v>2216</v>
      </c>
      <c r="E1240" s="4" t="s">
        <v>2728</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2724</v>
      </c>
      <c r="B1241" s="13"/>
      <c r="C1241" s="6" t="s">
        <v>4</v>
      </c>
      <c r="D1241" s="6" t="s">
        <v>2262</v>
      </c>
      <c r="E1241" s="6" t="s">
        <v>2728</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2725</v>
      </c>
      <c r="B1242" s="13"/>
      <c r="C1242" s="4" t="s">
        <v>4</v>
      </c>
      <c r="D1242" s="4" t="s">
        <v>2216</v>
      </c>
      <c r="E1242" s="4" t="s">
        <v>2732</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2729</v>
      </c>
      <c r="B1243" s="13"/>
      <c r="C1243" s="6" t="s">
        <v>4</v>
      </c>
      <c r="D1243" s="6" t="s">
        <v>2592</v>
      </c>
      <c r="E1243" s="6" t="s">
        <v>2247</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2730</v>
      </c>
      <c r="B1244" s="13"/>
      <c r="C1244" s="4" t="s">
        <v>4</v>
      </c>
      <c r="D1244" s="4" t="s">
        <v>2216</v>
      </c>
      <c r="E1244" s="4" t="s">
        <v>2247</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2731</v>
      </c>
      <c r="B1245" s="13"/>
      <c r="C1245" s="6" t="s">
        <v>4</v>
      </c>
      <c r="D1245" s="6" t="s">
        <v>2216</v>
      </c>
      <c r="E1245" s="6" t="s">
        <v>2488</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2733</v>
      </c>
      <c r="B1246" s="13"/>
      <c r="C1246" s="4" t="s">
        <v>4</v>
      </c>
      <c r="D1246" s="4" t="s">
        <v>2216</v>
      </c>
      <c r="E1246" s="4" t="s">
        <v>2488</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2734</v>
      </c>
      <c r="B1247" s="13"/>
      <c r="C1247" s="6" t="s">
        <v>4</v>
      </c>
      <c r="D1247" s="6" t="s">
        <v>2216</v>
      </c>
      <c r="E1247" s="6" t="s">
        <v>2739</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2735</v>
      </c>
      <c r="B1248" s="13"/>
      <c r="C1248" s="4" t="s">
        <v>4</v>
      </c>
      <c r="D1248" s="4" t="s">
        <v>2216</v>
      </c>
      <c r="E1248" s="4" t="s">
        <v>2739</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2736</v>
      </c>
      <c r="B1249" s="13"/>
      <c r="C1249" s="6" t="s">
        <v>4</v>
      </c>
      <c r="D1249" s="6" t="s">
        <v>2216</v>
      </c>
      <c r="E1249" s="6" t="s">
        <v>2739</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2737</v>
      </c>
      <c r="B1250" s="13"/>
      <c r="C1250" s="4" t="s">
        <v>4</v>
      </c>
      <c r="D1250" s="4" t="s">
        <v>2216</v>
      </c>
      <c r="E1250" s="4" t="s">
        <v>2740</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2738</v>
      </c>
      <c r="B1251" s="13"/>
      <c r="C1251" s="6" t="s">
        <v>4</v>
      </c>
      <c r="D1251" s="6" t="s">
        <v>1512</v>
      </c>
      <c r="E1251" s="6" t="s">
        <v>2743</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2741</v>
      </c>
      <c r="B1252" s="13"/>
      <c r="C1252" s="4" t="s">
        <v>4</v>
      </c>
      <c r="D1252" s="4" t="s">
        <v>1512</v>
      </c>
      <c r="E1252" s="4" t="s">
        <v>2744</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2742</v>
      </c>
      <c r="B1253" s="13"/>
      <c r="C1253" s="6" t="s">
        <v>4</v>
      </c>
      <c r="D1253" s="6" t="s">
        <v>2216</v>
      </c>
      <c r="E1253" s="6" t="s">
        <v>2745</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2747</v>
      </c>
      <c r="B1254" s="13"/>
      <c r="C1254" s="4" t="s">
        <v>4</v>
      </c>
      <c r="D1254" s="4" t="s">
        <v>2131</v>
      </c>
      <c r="E1254" s="4" t="s">
        <v>2746</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2749</v>
      </c>
      <c r="B1255" s="13"/>
      <c r="C1255" s="6" t="s">
        <v>4</v>
      </c>
      <c r="D1255" s="6" t="s">
        <v>2222</v>
      </c>
      <c r="E1255" s="6" t="s">
        <v>2748</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2750</v>
      </c>
      <c r="B1256" s="13"/>
      <c r="C1256" s="4" t="s">
        <v>4</v>
      </c>
      <c r="D1256" s="4" t="s">
        <v>2216</v>
      </c>
      <c r="E1256" s="4" t="s">
        <v>2758</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2751</v>
      </c>
      <c r="B1257" s="13"/>
      <c r="C1257" s="6" t="s">
        <v>4</v>
      </c>
      <c r="D1257" s="6" t="s">
        <v>2216</v>
      </c>
      <c r="E1257" s="6" t="s">
        <v>2758</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2752</v>
      </c>
      <c r="B1258" s="13"/>
      <c r="C1258" s="4" t="s">
        <v>4</v>
      </c>
      <c r="D1258" s="4" t="s">
        <v>2216</v>
      </c>
      <c r="E1258" s="4" t="s">
        <v>2758</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2753</v>
      </c>
      <c r="B1259" s="13"/>
      <c r="C1259" s="6" t="s">
        <v>4</v>
      </c>
      <c r="D1259" s="6" t="s">
        <v>2216</v>
      </c>
      <c r="E1259" s="6" t="s">
        <v>2758</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2754</v>
      </c>
      <c r="B1260" s="13"/>
      <c r="C1260" s="4" t="s">
        <v>4</v>
      </c>
      <c r="D1260" s="4" t="s">
        <v>2226</v>
      </c>
      <c r="E1260" s="4" t="s">
        <v>2755</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2757</v>
      </c>
      <c r="B1261" s="13"/>
      <c r="C1261" s="6" t="s">
        <v>4</v>
      </c>
      <c r="D1261" s="6" t="s">
        <v>2226</v>
      </c>
      <c r="E1261" s="6" t="s">
        <v>2756</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2759</v>
      </c>
      <c r="B1262" s="13"/>
      <c r="C1262" s="4" t="s">
        <v>4</v>
      </c>
      <c r="D1262" s="4" t="s">
        <v>2216</v>
      </c>
      <c r="E1262" s="4" t="s">
        <v>2801</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2760</v>
      </c>
      <c r="B1263" s="13"/>
      <c r="C1263" s="6" t="s">
        <v>4</v>
      </c>
      <c r="D1263" s="6" t="s">
        <v>2216</v>
      </c>
      <c r="E1263" s="6" t="s">
        <v>2763</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2761</v>
      </c>
      <c r="B1264" s="13"/>
      <c r="C1264" s="4" t="s">
        <v>4</v>
      </c>
      <c r="D1264" s="4" t="s">
        <v>2216</v>
      </c>
      <c r="E1264" s="4" t="s">
        <v>2763</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2762</v>
      </c>
      <c r="B1265" s="13"/>
      <c r="C1265" s="6" t="s">
        <v>4</v>
      </c>
      <c r="D1265" s="6" t="s">
        <v>2216</v>
      </c>
      <c r="E1265" s="6" t="s">
        <v>2764</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2767</v>
      </c>
      <c r="B1266" s="13"/>
      <c r="C1266" s="4" t="s">
        <v>4</v>
      </c>
      <c r="D1266" s="4" t="s">
        <v>3122</v>
      </c>
      <c r="E1266" s="4" t="s">
        <v>2771</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2768</v>
      </c>
      <c r="B1267" s="13"/>
      <c r="C1267" s="6" t="s">
        <v>4</v>
      </c>
      <c r="D1267" s="6" t="s">
        <v>3123</v>
      </c>
      <c r="E1267" s="6" t="s">
        <v>2771</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2769</v>
      </c>
      <c r="B1268" s="13"/>
      <c r="C1268" s="4" t="s">
        <v>4</v>
      </c>
      <c r="D1268" s="4" t="s">
        <v>3122</v>
      </c>
      <c r="E1268" s="4" t="s">
        <v>2766</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2770</v>
      </c>
      <c r="B1269" s="13"/>
      <c r="C1269" s="6" t="s">
        <v>4</v>
      </c>
      <c r="D1269" s="6" t="s">
        <v>2765</v>
      </c>
      <c r="E1269" s="6" t="s">
        <v>2766</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2772</v>
      </c>
      <c r="B1270" s="13"/>
      <c r="C1270" s="4" t="s">
        <v>4</v>
      </c>
      <c r="D1270" s="4" t="s">
        <v>3121</v>
      </c>
      <c r="E1270" s="4" t="s">
        <v>2773</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2775</v>
      </c>
      <c r="B1271" s="13"/>
      <c r="C1271" s="6" t="s">
        <v>4</v>
      </c>
      <c r="D1271" s="6" t="s">
        <v>2226</v>
      </c>
      <c r="E1271" s="6" t="s">
        <v>2774</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2776</v>
      </c>
      <c r="B1272" s="13"/>
      <c r="C1272" s="4" t="s">
        <v>4</v>
      </c>
      <c r="D1272" s="4" t="s">
        <v>3121</v>
      </c>
      <c r="E1272" s="4" t="s">
        <v>2779</v>
      </c>
      <c r="F1272" s="4" t="s">
        <v>2780</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2777</v>
      </c>
      <c r="B1273" s="13"/>
      <c r="C1273" s="6" t="s">
        <v>4</v>
      </c>
      <c r="D1273" s="6" t="s">
        <v>3120</v>
      </c>
      <c r="E1273" s="6" t="s">
        <v>2784</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2778</v>
      </c>
      <c r="B1274" s="13"/>
      <c r="C1274" s="4" t="s">
        <v>4</v>
      </c>
      <c r="D1274" s="4" t="s">
        <v>3120</v>
      </c>
      <c r="E1274" s="4" t="s">
        <v>2784</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2781</v>
      </c>
      <c r="B1275" s="13"/>
      <c r="C1275" s="6" t="s">
        <v>4</v>
      </c>
      <c r="D1275" s="6" t="s">
        <v>2260</v>
      </c>
      <c r="E1275" s="6" t="s">
        <v>2784</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2782</v>
      </c>
      <c r="B1276" s="13"/>
      <c r="C1276" s="4" t="s">
        <v>4</v>
      </c>
      <c r="D1276" s="4" t="s">
        <v>3120</v>
      </c>
      <c r="E1276" s="4" t="s">
        <v>2785</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2783</v>
      </c>
      <c r="B1277" s="13"/>
      <c r="C1277" s="6" t="s">
        <v>4</v>
      </c>
      <c r="D1277" s="6" t="s">
        <v>2260</v>
      </c>
      <c r="E1277" s="6" t="s">
        <v>2785</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2786</v>
      </c>
      <c r="B1278" s="13"/>
      <c r="C1278" s="4" t="s">
        <v>4</v>
      </c>
      <c r="D1278" s="4" t="s">
        <v>2260</v>
      </c>
      <c r="E1278" s="4" t="s">
        <v>2790</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2787</v>
      </c>
      <c r="B1279" s="13"/>
      <c r="C1279" s="6" t="s">
        <v>4</v>
      </c>
      <c r="D1279" s="6" t="s">
        <v>2260</v>
      </c>
      <c r="E1279" s="6" t="s">
        <v>2793</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2788</v>
      </c>
      <c r="B1280" s="13"/>
      <c r="C1280" s="4" t="s">
        <v>4</v>
      </c>
      <c r="D1280" s="4" t="s">
        <v>3120</v>
      </c>
      <c r="E1280" s="4" t="s">
        <v>2791</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2789</v>
      </c>
      <c r="B1281" s="13"/>
      <c r="C1281" s="6" t="s">
        <v>4</v>
      </c>
      <c r="D1281" s="6" t="s">
        <v>1927</v>
      </c>
      <c r="E1281" s="6" t="s">
        <v>2792</v>
      </c>
      <c r="F1281" s="6" t="s">
        <v>2794</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2796</v>
      </c>
      <c r="B1282" s="13"/>
      <c r="C1282" s="4" t="s">
        <v>4</v>
      </c>
      <c r="D1282" s="4" t="s">
        <v>3121</v>
      </c>
      <c r="E1282" s="4" t="s">
        <v>2795</v>
      </c>
      <c r="F1282" s="4" t="s">
        <v>2780</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2797</v>
      </c>
      <c r="B1283" s="13"/>
      <c r="C1283" s="6" t="s">
        <v>4</v>
      </c>
      <c r="D1283" s="6" t="s">
        <v>2496</v>
      </c>
      <c r="E1283" s="6" t="s">
        <v>2799</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2798</v>
      </c>
      <c r="B1284" s="13"/>
      <c r="C1284" s="4" t="s">
        <v>4</v>
      </c>
      <c r="D1284" s="4" t="s">
        <v>2496</v>
      </c>
      <c r="E1284" s="4" t="s">
        <v>2800</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2826</v>
      </c>
      <c r="B1285" s="13"/>
      <c r="C1285" s="6" t="s">
        <v>4</v>
      </c>
      <c r="D1285" s="6" t="s">
        <v>2260</v>
      </c>
      <c r="E1285" s="6" t="s">
        <v>2813</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2827</v>
      </c>
      <c r="B1286" s="13"/>
      <c r="C1286" s="4" t="s">
        <v>4</v>
      </c>
      <c r="D1286" s="4" t="s">
        <v>2260</v>
      </c>
      <c r="E1286" s="4" t="s">
        <v>2813</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2828</v>
      </c>
      <c r="B1287" s="13"/>
      <c r="C1287" s="6" t="s">
        <v>4</v>
      </c>
      <c r="D1287" s="6" t="s">
        <v>2260</v>
      </c>
      <c r="E1287" s="6" t="s">
        <v>2817</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2829</v>
      </c>
      <c r="B1288" s="13"/>
      <c r="C1288" s="4" t="s">
        <v>4</v>
      </c>
      <c r="D1288" s="4" t="s">
        <v>2260</v>
      </c>
      <c r="E1288" s="4" t="s">
        <v>2818</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2830</v>
      </c>
      <c r="B1289" s="13"/>
      <c r="C1289" s="6" t="s">
        <v>4</v>
      </c>
      <c r="D1289" s="6" t="s">
        <v>2260</v>
      </c>
      <c r="E1289" s="6" t="s">
        <v>2820</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2831</v>
      </c>
      <c r="B1290" s="13"/>
      <c r="C1290" s="4" t="s">
        <v>4</v>
      </c>
      <c r="D1290" s="4" t="s">
        <v>2260</v>
      </c>
      <c r="E1290" s="4" t="s">
        <v>2821</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2832</v>
      </c>
      <c r="B1291" s="13"/>
      <c r="C1291" s="6" t="s">
        <v>4</v>
      </c>
      <c r="D1291" s="6" t="s">
        <v>2260</v>
      </c>
      <c r="E1291" s="6" t="s">
        <v>2822</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2833</v>
      </c>
      <c r="B1292" s="13"/>
      <c r="C1292" s="4" t="s">
        <v>4</v>
      </c>
      <c r="D1292" s="4" t="s">
        <v>2260</v>
      </c>
      <c r="E1292" s="4" t="s">
        <v>2825</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2811</v>
      </c>
      <c r="B1293" s="13"/>
      <c r="C1293" s="6" t="s">
        <v>4</v>
      </c>
      <c r="D1293" s="6" t="s">
        <v>2231</v>
      </c>
      <c r="E1293" s="6" t="s">
        <v>2841</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2812</v>
      </c>
      <c r="B1294" s="13"/>
      <c r="C1294" s="4" t="s">
        <v>4</v>
      </c>
      <c r="D1294" s="4" t="s">
        <v>2231</v>
      </c>
      <c r="E1294" s="4" t="s">
        <v>2841</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2814</v>
      </c>
      <c r="B1295" s="13"/>
      <c r="C1295" s="6" t="s">
        <v>4</v>
      </c>
      <c r="D1295" s="6" t="s">
        <v>1922</v>
      </c>
      <c r="E1295" s="6" t="s">
        <v>2841</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2815</v>
      </c>
      <c r="B1296" s="13"/>
      <c r="C1296" s="4" t="s">
        <v>4</v>
      </c>
      <c r="D1296" s="4" t="s">
        <v>1922</v>
      </c>
      <c r="E1296" s="4" t="s">
        <v>2841</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2816</v>
      </c>
      <c r="B1297" s="13"/>
      <c r="C1297" s="6" t="s">
        <v>4</v>
      </c>
      <c r="D1297" s="6" t="s">
        <v>2260</v>
      </c>
      <c r="E1297" s="6" t="s">
        <v>2846</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2819</v>
      </c>
      <c r="B1298" s="13"/>
      <c r="C1298" s="4" t="s">
        <v>4</v>
      </c>
      <c r="D1298" s="4" t="s">
        <v>2260</v>
      </c>
      <c r="E1298" s="4" t="s">
        <v>2847</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2823</v>
      </c>
      <c r="B1299" s="13"/>
      <c r="C1299" s="6" t="s">
        <v>4</v>
      </c>
      <c r="D1299" s="6" t="s">
        <v>2260</v>
      </c>
      <c r="E1299" s="6" t="s">
        <v>2844</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2824</v>
      </c>
      <c r="B1300" s="13"/>
      <c r="C1300" s="4" t="s">
        <v>4</v>
      </c>
      <c r="D1300" s="4" t="s">
        <v>2260</v>
      </c>
      <c r="E1300" s="4" t="s">
        <v>2845</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2842</v>
      </c>
      <c r="B1301" s="13"/>
      <c r="C1301" s="6" t="s">
        <v>4</v>
      </c>
      <c r="D1301" s="6" t="s">
        <v>2226</v>
      </c>
      <c r="E1301" s="6" t="s">
        <v>2923</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2843</v>
      </c>
      <c r="B1302" s="13"/>
      <c r="C1302" s="4" t="s">
        <v>4</v>
      </c>
      <c r="D1302" s="4" t="s">
        <v>2226</v>
      </c>
      <c r="E1302" s="4" t="s">
        <v>2924</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2848</v>
      </c>
      <c r="B1303" s="13"/>
      <c r="C1303" s="6" t="s">
        <v>4</v>
      </c>
      <c r="D1303" s="6" t="s">
        <v>2231</v>
      </c>
      <c r="E1303" s="6" t="s">
        <v>2849</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2884</v>
      </c>
      <c r="B1304" s="13"/>
      <c r="C1304" s="4" t="s">
        <v>4</v>
      </c>
      <c r="D1304" s="4" t="s">
        <v>95</v>
      </c>
      <c r="E1304" s="4" t="s">
        <v>2888</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2885</v>
      </c>
      <c r="B1305" s="13"/>
      <c r="C1305" s="6" t="s">
        <v>4</v>
      </c>
      <c r="D1305" s="6" t="s">
        <v>95</v>
      </c>
      <c r="E1305" s="6" t="s">
        <v>2911</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2886</v>
      </c>
      <c r="B1306" s="13"/>
      <c r="C1306" s="4" t="s">
        <v>4</v>
      </c>
      <c r="D1306" s="6" t="s">
        <v>95</v>
      </c>
      <c r="E1306" s="6" t="s">
        <v>2921</v>
      </c>
      <c r="F1306" s="4" t="s">
        <v>3000</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2887</v>
      </c>
      <c r="C1307" s="6" t="s">
        <v>4</v>
      </c>
      <c r="D1307" s="6" t="s">
        <v>95</v>
      </c>
      <c r="E1307" s="6" t="s">
        <v>2922</v>
      </c>
      <c r="F1307" s="6" t="s">
        <v>3000</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3054</v>
      </c>
      <c r="C1308" s="6" t="s">
        <v>4</v>
      </c>
      <c r="D1308" s="6" t="s">
        <v>95</v>
      </c>
      <c r="E1308" s="6" t="s">
        <v>3053</v>
      </c>
      <c r="F1308" s="37" t="s">
        <v>3055</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2925</v>
      </c>
      <c r="B1309" s="6"/>
      <c r="C1309" s="6" t="s">
        <v>4</v>
      </c>
      <c r="D1309" s="6" t="s">
        <v>95</v>
      </c>
      <c r="E1309" s="6" t="s">
        <v>3056</v>
      </c>
      <c r="F1309" s="37" t="s">
        <v>3055</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2926</v>
      </c>
      <c r="B1310" s="37"/>
      <c r="C1310" s="6" t="s">
        <v>4</v>
      </c>
      <c r="D1310" s="6" t="s">
        <v>95</v>
      </c>
      <c r="E1310" s="6" t="s">
        <v>3005</v>
      </c>
      <c r="F1310" s="37" t="s">
        <v>3003</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3004</v>
      </c>
      <c r="B1311" s="37"/>
      <c r="C1311" s="6" t="s">
        <v>4</v>
      </c>
      <c r="D1311" s="6" t="s">
        <v>95</v>
      </c>
      <c r="E1311" s="6" t="s">
        <v>3002</v>
      </c>
      <c r="F1311" s="37" t="s">
        <v>3003</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2948</v>
      </c>
      <c r="B1312" s="37"/>
      <c r="C1312" s="6" t="s">
        <v>4</v>
      </c>
      <c r="D1312" s="6" t="s">
        <v>95</v>
      </c>
      <c r="E1312" s="6" t="s">
        <v>2947</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2975</v>
      </c>
      <c r="B1313" s="13"/>
      <c r="C1313" s="6" t="s">
        <v>4</v>
      </c>
      <c r="D1313" s="6" t="s">
        <v>2161</v>
      </c>
      <c r="E1313" s="6" t="s">
        <v>2611</v>
      </c>
      <c r="F1313" s="6" t="s">
        <v>250</v>
      </c>
      <c r="G1313" s="6" t="s">
        <v>2604</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2643</v>
      </c>
      <c r="AA1313" s="6">
        <f>STOCK[[#This Row],[Costo total]]*STOCK[[#This Row],[Entradas]]</f>
        <v>57.94</v>
      </c>
      <c r="AB1313" s="6">
        <f>STOCK[[#This Row],[Stock Actual]]*STOCK[[#This Row],[Costo total]]</f>
        <v>57.94</v>
      </c>
    </row>
    <row r="1314" spans="1:29" s="6" customFormat="1" ht="50" customHeight="1">
      <c r="A1314" s="6" t="s">
        <v>2974</v>
      </c>
      <c r="B1314" s="13"/>
      <c r="C1314" s="6" t="s">
        <v>4</v>
      </c>
      <c r="D1314" s="6" t="s">
        <v>2161</v>
      </c>
      <c r="E1314" s="6" t="s">
        <v>2611</v>
      </c>
      <c r="F1314" s="6" t="s">
        <v>549</v>
      </c>
      <c r="G1314" s="6" t="s">
        <v>2604</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2643</v>
      </c>
      <c r="AA1314" s="6">
        <f>STOCK[[#This Row],[Costo total]]*STOCK[[#This Row],[Entradas]]</f>
        <v>58.14</v>
      </c>
      <c r="AB1314" s="6">
        <f>STOCK[[#This Row],[Stock Actual]]*STOCK[[#This Row],[Costo total]]</f>
        <v>0</v>
      </c>
    </row>
    <row r="1315" spans="1:29" s="6" customFormat="1" ht="50" customHeight="1">
      <c r="A1315" s="6" t="s">
        <v>2972</v>
      </c>
      <c r="B1315" s="13"/>
      <c r="C1315" s="6" t="s">
        <v>4</v>
      </c>
      <c r="D1315" s="6" t="s">
        <v>2161</v>
      </c>
      <c r="E1315" s="6" t="s">
        <v>2611</v>
      </c>
      <c r="F1315" s="6" t="s">
        <v>252</v>
      </c>
      <c r="G1315" s="6" t="s">
        <v>2604</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2643</v>
      </c>
      <c r="AA1315" s="6">
        <f>STOCK[[#This Row],[Costo total]]*STOCK[[#This Row],[Entradas]]</f>
        <v>58.339999999999996</v>
      </c>
      <c r="AB1315" s="6">
        <f>STOCK[[#This Row],[Stock Actual]]*STOCK[[#This Row],[Costo total]]</f>
        <v>58.339999999999996</v>
      </c>
    </row>
    <row r="1316" spans="1:29" s="6" customFormat="1" ht="50" customHeight="1">
      <c r="A1316" s="6" t="s">
        <v>2981</v>
      </c>
      <c r="B1316" s="40"/>
      <c r="C1316" s="37" t="s">
        <v>4</v>
      </c>
      <c r="D1316" s="37" t="s">
        <v>3120</v>
      </c>
      <c r="E1316" s="37" t="s">
        <v>3017</v>
      </c>
      <c r="F1316" s="37" t="s">
        <v>243</v>
      </c>
      <c r="G1316" s="37" t="s">
        <v>2532</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3010</v>
      </c>
      <c r="B1317" s="40"/>
      <c r="C1317" s="37" t="s">
        <v>4</v>
      </c>
      <c r="D1317" s="37" t="s">
        <v>3119</v>
      </c>
      <c r="E1317" s="37" t="s">
        <v>3016</v>
      </c>
      <c r="F1317" s="37" t="s">
        <v>3013</v>
      </c>
      <c r="G1317" s="37" t="s">
        <v>2532</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3011</v>
      </c>
      <c r="B1318" s="40"/>
      <c r="C1318" s="37" t="s">
        <v>4</v>
      </c>
      <c r="D1318" s="37" t="s">
        <v>3119</v>
      </c>
      <c r="E1318" s="37" t="s">
        <v>3015</v>
      </c>
      <c r="F1318" s="37" t="s">
        <v>3013</v>
      </c>
      <c r="G1318" s="37" t="s">
        <v>2532</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3012</v>
      </c>
      <c r="B1319" s="40"/>
      <c r="C1319" s="37" t="s">
        <v>4</v>
      </c>
      <c r="D1319" s="37" t="s">
        <v>3119</v>
      </c>
      <c r="E1319" s="37" t="s">
        <v>3014</v>
      </c>
      <c r="F1319" s="37" t="s">
        <v>3013</v>
      </c>
      <c r="G1319" s="37" t="s">
        <v>2532</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3018</v>
      </c>
      <c r="B1320" s="40"/>
      <c r="C1320" s="37" t="s">
        <v>4</v>
      </c>
      <c r="D1320" s="37" t="s">
        <v>2496</v>
      </c>
      <c r="E1320" s="37" t="s">
        <v>3057</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3019</v>
      </c>
      <c r="B1321" s="40"/>
      <c r="C1321" s="37" t="s">
        <v>4</v>
      </c>
      <c r="D1321" s="37" t="s">
        <v>26</v>
      </c>
      <c r="E1321" s="37" t="s">
        <v>3067</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3102</v>
      </c>
      <c r="Z1321" s="37"/>
      <c r="AA1321" s="37">
        <f>STOCK[[#This Row],[Costo total]]*STOCK[[#This Row],[Entradas]]</f>
        <v>0</v>
      </c>
      <c r="AB1321" s="37">
        <f>STOCK[[#This Row],[Stock Actual]]*STOCK[[#This Row],[Costo total]]</f>
        <v>0</v>
      </c>
      <c r="AC1321" s="37"/>
    </row>
    <row r="1322" spans="1:29" s="6" customFormat="1" ht="50" customHeight="1">
      <c r="A1322" s="6" t="s">
        <v>3020</v>
      </c>
      <c r="B1322" s="40"/>
      <c r="C1322" s="37" t="s">
        <v>4</v>
      </c>
      <c r="D1322" s="37" t="s">
        <v>2231</v>
      </c>
      <c r="E1322" s="37" t="s">
        <v>3068</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3102</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3069</v>
      </c>
      <c r="B1323" s="40"/>
      <c r="C1323" s="37" t="s">
        <v>4</v>
      </c>
      <c r="D1323" s="37" t="s">
        <v>2231</v>
      </c>
      <c r="E1323" s="37" t="s">
        <v>3068</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3102</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3070</v>
      </c>
      <c r="B1324" s="40"/>
      <c r="C1324" s="37" t="s">
        <v>4</v>
      </c>
      <c r="D1324" s="37" t="s">
        <v>2231</v>
      </c>
      <c r="E1324" s="37" t="s">
        <v>3068</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3102</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3073</v>
      </c>
      <c r="B1325" s="40"/>
      <c r="C1325" s="37" t="s">
        <v>4</v>
      </c>
      <c r="D1325" s="37" t="s">
        <v>26</v>
      </c>
      <c r="E1325" s="37" t="s">
        <v>3071</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3102</v>
      </c>
      <c r="Z1325" s="37"/>
      <c r="AA1325" s="37">
        <f>STOCK[[#This Row],[Costo total]]*STOCK[[#This Row],[Entradas]]</f>
        <v>0</v>
      </c>
      <c r="AB1325" s="37">
        <f>STOCK[[#This Row],[Stock Actual]]*STOCK[[#This Row],[Costo total]]</f>
        <v>0</v>
      </c>
      <c r="AC1325" s="37"/>
    </row>
    <row r="1326" spans="1:29" s="6" customFormat="1" ht="50" customHeight="1">
      <c r="A1326" s="6" t="s">
        <v>3074</v>
      </c>
      <c r="B1326" s="40"/>
      <c r="C1326" s="37" t="s">
        <v>4</v>
      </c>
      <c r="D1326" s="37" t="s">
        <v>2496</v>
      </c>
      <c r="E1326" s="37" t="s">
        <v>3107</v>
      </c>
      <c r="F1326" s="37" t="s">
        <v>3006</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3102</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3075</v>
      </c>
      <c r="B1327" s="40"/>
      <c r="C1327" s="37" t="s">
        <v>4</v>
      </c>
      <c r="D1327" s="37" t="s">
        <v>2496</v>
      </c>
      <c r="E1327" s="37" t="s">
        <v>3410</v>
      </c>
      <c r="F1327" s="37" t="s">
        <v>3072</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3102</v>
      </c>
      <c r="Z1327" s="37"/>
      <c r="AA1327" s="37">
        <f>STOCK[[#This Row],[Costo total]]*STOCK[[#This Row],[Entradas]]</f>
        <v>9.5399999999999991</v>
      </c>
      <c r="AB1327" s="37">
        <f>STOCK[[#This Row],[Stock Actual]]*STOCK[[#This Row],[Costo total]]</f>
        <v>0</v>
      </c>
      <c r="AC1327" s="37"/>
    </row>
    <row r="1328" spans="1:29" s="6" customFormat="1" ht="50" customHeight="1">
      <c r="A1328" s="6" t="s">
        <v>3077</v>
      </c>
      <c r="B1328" s="40"/>
      <c r="C1328" s="37" t="s">
        <v>4</v>
      </c>
      <c r="D1328" s="37" t="s">
        <v>2231</v>
      </c>
      <c r="E1328" s="37" t="s">
        <v>3076</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3102</v>
      </c>
      <c r="Z1328" s="37"/>
      <c r="AA1328" s="37">
        <f>STOCK[[#This Row],[Costo total]]*STOCK[[#This Row],[Entradas]]</f>
        <v>8.73</v>
      </c>
      <c r="AB1328" s="37">
        <f>STOCK[[#This Row],[Stock Actual]]*STOCK[[#This Row],[Costo total]]</f>
        <v>8.73</v>
      </c>
      <c r="AC1328" s="37"/>
    </row>
    <row r="1329" spans="1:29" s="6" customFormat="1" ht="50" customHeight="1">
      <c r="A1329" s="6" t="s">
        <v>3078</v>
      </c>
      <c r="B1329" s="40"/>
      <c r="C1329" s="37" t="s">
        <v>4</v>
      </c>
      <c r="D1329" s="37" t="s">
        <v>2231</v>
      </c>
      <c r="E1329" s="37" t="s">
        <v>3081</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3102</v>
      </c>
      <c r="Z1329" s="37"/>
      <c r="AA1329" s="37">
        <f>STOCK[[#This Row],[Costo total]]*STOCK[[#This Row],[Entradas]]</f>
        <v>17.82</v>
      </c>
      <c r="AB1329" s="37">
        <f>STOCK[[#This Row],[Stock Actual]]*STOCK[[#This Row],[Costo total]]</f>
        <v>17.82</v>
      </c>
      <c r="AC1329" s="37"/>
    </row>
    <row r="1330" spans="1:29" s="6" customFormat="1" ht="50" customHeight="1">
      <c r="A1330" s="6" t="s">
        <v>3079</v>
      </c>
      <c r="B1330" s="40"/>
      <c r="C1330" s="37" t="s">
        <v>4</v>
      </c>
      <c r="D1330" s="37" t="s">
        <v>2222</v>
      </c>
      <c r="E1330" s="37" t="s">
        <v>3082</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3102</v>
      </c>
      <c r="Z1330" s="37"/>
      <c r="AA1330" s="37">
        <f>STOCK[[#This Row],[Costo total]]*STOCK[[#This Row],[Entradas]]</f>
        <v>36.04</v>
      </c>
      <c r="AB1330" s="37">
        <f>STOCK[[#This Row],[Stock Actual]]*STOCK[[#This Row],[Costo total]]</f>
        <v>18.02</v>
      </c>
      <c r="AC1330" s="37"/>
    </row>
    <row r="1331" spans="1:29" s="6" customFormat="1" ht="50" customHeight="1">
      <c r="A1331" s="6" t="s">
        <v>3080</v>
      </c>
      <c r="B1331" s="40"/>
      <c r="C1331" s="37" t="s">
        <v>4</v>
      </c>
      <c r="D1331" s="37" t="s">
        <v>2765</v>
      </c>
      <c r="E1331" s="37" t="s">
        <v>3083</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3102</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3084</v>
      </c>
      <c r="B1332" s="40"/>
      <c r="C1332" s="37" t="s">
        <v>4</v>
      </c>
      <c r="D1332" s="37" t="s">
        <v>2765</v>
      </c>
      <c r="E1332" s="37" t="s">
        <v>3083</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3102</v>
      </c>
      <c r="Z1332" s="37"/>
      <c r="AA1332" s="37">
        <f>STOCK[[#This Row],[Costo total]]*STOCK[[#This Row],[Entradas]]</f>
        <v>16.240000000000002</v>
      </c>
      <c r="AB1332" s="37">
        <f>STOCK[[#This Row],[Stock Actual]]*STOCK[[#This Row],[Costo total]]</f>
        <v>16.240000000000002</v>
      </c>
      <c r="AC1332" s="37"/>
    </row>
    <row r="1333" spans="1:29" s="6" customFormat="1" ht="50" customHeight="1">
      <c r="A1333" s="6" t="s">
        <v>3085</v>
      </c>
      <c r="B1333" s="40"/>
      <c r="C1333" s="37" t="s">
        <v>4</v>
      </c>
      <c r="D1333" s="37" t="s">
        <v>2765</v>
      </c>
      <c r="E1333" s="37" t="s">
        <v>3083</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3102</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3086</v>
      </c>
      <c r="B1334" s="40"/>
      <c r="C1334" s="37" t="s">
        <v>4</v>
      </c>
      <c r="D1334" s="37" t="s">
        <v>2765</v>
      </c>
      <c r="E1334" s="37" t="s">
        <v>3087</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3102</v>
      </c>
      <c r="Z1334" s="37"/>
      <c r="AA1334" s="37">
        <f>STOCK[[#This Row],[Costo total]]*STOCK[[#This Row],[Entradas]]</f>
        <v>48.570000000000007</v>
      </c>
      <c r="AB1334" s="37">
        <f>STOCK[[#This Row],[Stock Actual]]*STOCK[[#This Row],[Costo total]]</f>
        <v>48.570000000000007</v>
      </c>
      <c r="AC1334" s="37"/>
    </row>
    <row r="1335" spans="1:29" s="6" customFormat="1" ht="50" customHeight="1">
      <c r="A1335" s="6" t="s">
        <v>3088</v>
      </c>
      <c r="B1335" s="40"/>
      <c r="C1335" s="37" t="s">
        <v>4</v>
      </c>
      <c r="D1335" s="37" t="s">
        <v>2765</v>
      </c>
      <c r="E1335" s="37" t="s">
        <v>3087</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3102</v>
      </c>
      <c r="Z1335" s="37"/>
      <c r="AA1335" s="37">
        <f>STOCK[[#This Row],[Costo total]]*STOCK[[#This Row],[Entradas]]</f>
        <v>48.570000000000007</v>
      </c>
      <c r="AB1335" s="37">
        <f>STOCK[[#This Row],[Stock Actual]]*STOCK[[#This Row],[Costo total]]</f>
        <v>48.570000000000007</v>
      </c>
      <c r="AC1335" s="37"/>
    </row>
    <row r="1336" spans="1:29" s="6" customFormat="1" ht="50" customHeight="1">
      <c r="A1336" s="6" t="s">
        <v>3089</v>
      </c>
      <c r="B1336" s="40"/>
      <c r="C1336" s="37" t="s">
        <v>4</v>
      </c>
      <c r="D1336" s="37" t="s">
        <v>2765</v>
      </c>
      <c r="E1336" s="37" t="s">
        <v>3087</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3102</v>
      </c>
      <c r="AA1336" s="6">
        <f>STOCK[[#This Row],[Costo total]]*STOCK[[#This Row],[Entradas]]</f>
        <v>48.570000000000007</v>
      </c>
      <c r="AB1336" s="6">
        <f>STOCK[[#This Row],[Stock Actual]]*STOCK[[#This Row],[Costo total]]</f>
        <v>48.570000000000007</v>
      </c>
    </row>
    <row r="1337" spans="1:29" s="6" customFormat="1" ht="50" customHeight="1">
      <c r="A1337" s="6" t="s">
        <v>3091</v>
      </c>
      <c r="B1337" s="40"/>
      <c r="C1337" s="37" t="s">
        <v>4</v>
      </c>
      <c r="D1337" s="37" t="s">
        <v>2765</v>
      </c>
      <c r="E1337" s="37" t="s">
        <v>3090</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3102</v>
      </c>
      <c r="Z1337" s="37"/>
      <c r="AA1337" s="37">
        <f>STOCK[[#This Row],[Costo total]]*STOCK[[#This Row],[Entradas]]</f>
        <v>0</v>
      </c>
      <c r="AB1337" s="37">
        <f>STOCK[[#This Row],[Stock Actual]]*STOCK[[#This Row],[Costo total]]</f>
        <v>0</v>
      </c>
      <c r="AC1337" s="37"/>
    </row>
    <row r="1338" spans="1:29" s="6" customFormat="1" ht="50" customHeight="1">
      <c r="A1338" s="6" t="s">
        <v>3093</v>
      </c>
      <c r="B1338" s="40"/>
      <c r="C1338" s="37" t="s">
        <v>4</v>
      </c>
      <c r="D1338" s="37" t="s">
        <v>2765</v>
      </c>
      <c r="E1338" s="37" t="s">
        <v>3092</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3102</v>
      </c>
      <c r="Z1338" s="37"/>
      <c r="AA1338" s="37">
        <f>STOCK[[#This Row],[Costo total]]*STOCK[[#This Row],[Entradas]]</f>
        <v>14.100000000000001</v>
      </c>
      <c r="AB1338" s="37">
        <f>STOCK[[#This Row],[Stock Actual]]*STOCK[[#This Row],[Costo total]]</f>
        <v>0</v>
      </c>
      <c r="AC1338" s="37"/>
    </row>
    <row r="1339" spans="1:29" s="6" customFormat="1" ht="50" customHeight="1">
      <c r="A1339" s="6" t="s">
        <v>3094</v>
      </c>
      <c r="B1339" s="40"/>
      <c r="C1339" s="37" t="s">
        <v>4</v>
      </c>
      <c r="D1339" s="37" t="s">
        <v>2231</v>
      </c>
      <c r="E1339" s="37" t="s">
        <v>3095</v>
      </c>
      <c r="F1339" s="37" t="s">
        <v>241</v>
      </c>
      <c r="G1339" s="37" t="s">
        <v>69</v>
      </c>
      <c r="H1339" s="37">
        <f>STOCK[[#This Row],[Precio Final]]</f>
        <v>22</v>
      </c>
      <c r="I1339" s="102">
        <f>STOCK[[#This Row],[Precio Venta Ideal (x1.5)]]</f>
        <v>23.145</v>
      </c>
      <c r="J1339" s="38">
        <v>2</v>
      </c>
      <c r="K1339" s="38">
        <f>SUMIFS(VENTAS[Cantidad],VENTAS[Código del producto Vendido],STOCK[[#This Row],[Code]])</f>
        <v>1</v>
      </c>
      <c r="L1339" s="38">
        <f>STOCK[[#This Row],[Entradas]]-STOCK[[#This Row],[Salidas]]</f>
        <v>1</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6.57</v>
      </c>
      <c r="Y1339" s="37" t="s">
        <v>3102</v>
      </c>
      <c r="Z1339" s="37"/>
      <c r="AA1339" s="37">
        <f>STOCK[[#This Row],[Costo total]]*STOCK[[#This Row],[Entradas]]</f>
        <v>30.86</v>
      </c>
      <c r="AB1339" s="37">
        <f>STOCK[[#This Row],[Stock Actual]]*STOCK[[#This Row],[Costo total]]</f>
        <v>15.43</v>
      </c>
      <c r="AC1339" s="37"/>
    </row>
    <row r="1340" spans="1:29" s="6" customFormat="1" ht="50" customHeight="1">
      <c r="A1340" s="6" t="s">
        <v>3096</v>
      </c>
      <c r="B1340" s="40"/>
      <c r="C1340" s="37" t="s">
        <v>4</v>
      </c>
      <c r="D1340" s="37" t="s">
        <v>2231</v>
      </c>
      <c r="E1340" s="37" t="s">
        <v>3095</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3102</v>
      </c>
      <c r="Z1340" s="37"/>
      <c r="AA1340" s="37">
        <f>STOCK[[#This Row],[Costo total]]*STOCK[[#This Row],[Entradas]]</f>
        <v>30.86</v>
      </c>
      <c r="AB1340" s="37">
        <f>STOCK[[#This Row],[Stock Actual]]*STOCK[[#This Row],[Costo total]]</f>
        <v>30.86</v>
      </c>
      <c r="AC1340" s="37"/>
    </row>
    <row r="1341" spans="1:29" s="6" customFormat="1" ht="50" customHeight="1">
      <c r="A1341" s="6" t="s">
        <v>3097</v>
      </c>
      <c r="B1341" s="40"/>
      <c r="C1341" s="37" t="s">
        <v>4</v>
      </c>
      <c r="D1341" s="37" t="s">
        <v>2231</v>
      </c>
      <c r="E1341" s="37" t="s">
        <v>3095</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3102</v>
      </c>
      <c r="Z1341" s="37"/>
      <c r="AA1341" s="37">
        <f>STOCK[[#This Row],[Costo total]]*STOCK[[#This Row],[Entradas]]</f>
        <v>30.86</v>
      </c>
      <c r="AB1341" s="37">
        <f>STOCK[[#This Row],[Stock Actual]]*STOCK[[#This Row],[Costo total]]</f>
        <v>30.86</v>
      </c>
      <c r="AC1341" s="37"/>
    </row>
    <row r="1342" spans="1:29" s="6" customFormat="1" ht="50" customHeight="1">
      <c r="A1342" s="6" t="s">
        <v>3098</v>
      </c>
      <c r="B1342" s="40"/>
      <c r="C1342" s="37" t="s">
        <v>4</v>
      </c>
      <c r="D1342" s="37" t="s">
        <v>2231</v>
      </c>
      <c r="E1342" s="37" t="s">
        <v>3099</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3102</v>
      </c>
      <c r="Z1342" s="37"/>
      <c r="AA1342" s="37">
        <f>STOCK[[#This Row],[Costo total]]*STOCK[[#This Row],[Entradas]]</f>
        <v>30.14</v>
      </c>
      <c r="AB1342" s="37">
        <f>STOCK[[#This Row],[Stock Actual]]*STOCK[[#This Row],[Costo total]]</f>
        <v>30.14</v>
      </c>
      <c r="AC1342" s="37"/>
    </row>
    <row r="1343" spans="1:29" s="6" customFormat="1" ht="50" customHeight="1">
      <c r="A1343" s="6" t="s">
        <v>3100</v>
      </c>
      <c r="B1343" s="40"/>
      <c r="C1343" s="37" t="s">
        <v>4</v>
      </c>
      <c r="D1343" s="37" t="s">
        <v>2231</v>
      </c>
      <c r="E1343" s="37" t="s">
        <v>3099</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3102</v>
      </c>
      <c r="Z1343" s="37"/>
      <c r="AA1343" s="37">
        <f>STOCK[[#This Row],[Costo total]]*STOCK[[#This Row],[Entradas]]</f>
        <v>30.14</v>
      </c>
      <c r="AB1343" s="37">
        <f>STOCK[[#This Row],[Stock Actual]]*STOCK[[#This Row],[Costo total]]</f>
        <v>30.14</v>
      </c>
      <c r="AC1343" s="37"/>
    </row>
    <row r="1344" spans="1:29" s="6" customFormat="1" ht="50" customHeight="1">
      <c r="A1344" s="6" t="s">
        <v>3101</v>
      </c>
      <c r="B1344" s="40"/>
      <c r="C1344" s="37" t="s">
        <v>4</v>
      </c>
      <c r="D1344" s="37" t="s">
        <v>2231</v>
      </c>
      <c r="E1344" s="37" t="s">
        <v>3099</v>
      </c>
      <c r="F1344" s="37" t="s">
        <v>244</v>
      </c>
      <c r="G1344" s="37" t="s">
        <v>69</v>
      </c>
      <c r="H1344" s="37">
        <f>STOCK[[#This Row],[Precio Final]]</f>
        <v>22</v>
      </c>
      <c r="I1344" s="102">
        <f>STOCK[[#This Row],[Precio Venta Ideal (x1.5)]]</f>
        <v>22.605</v>
      </c>
      <c r="J1344" s="38">
        <v>2</v>
      </c>
      <c r="K1344" s="38">
        <f>SUMIFS(VENTAS[Cantidad],VENTAS[Código del producto Vendido],STOCK[[#This Row],[Code]])</f>
        <v>0</v>
      </c>
      <c r="L1344" s="38">
        <f>STOCK[[#This Row],[Entradas]]-STOCK[[#This Row],[Salidas]]</f>
        <v>2</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0</v>
      </c>
      <c r="Y1344" s="37" t="s">
        <v>3102</v>
      </c>
      <c r="Z1344" s="37"/>
      <c r="AA1344" s="37">
        <f>STOCK[[#This Row],[Costo total]]*STOCK[[#This Row],[Entradas]]</f>
        <v>30.14</v>
      </c>
      <c r="AB1344" s="37">
        <f>STOCK[[#This Row],[Stock Actual]]*STOCK[[#This Row],[Costo total]]</f>
        <v>30.14</v>
      </c>
      <c r="AC1344" s="37"/>
    </row>
    <row r="1345" spans="1:29" s="6" customFormat="1" ht="50" customHeight="1">
      <c r="A1345" s="6" t="s">
        <v>3169</v>
      </c>
      <c r="B1345" s="40"/>
      <c r="C1345" s="37" t="s">
        <v>4</v>
      </c>
      <c r="D1345" s="37" t="s">
        <v>2496</v>
      </c>
      <c r="E1345" s="37" t="s">
        <v>3164</v>
      </c>
      <c r="F1345" s="37" t="s">
        <v>250</v>
      </c>
      <c r="G1345" s="37" t="s">
        <v>2604</v>
      </c>
      <c r="H1345" s="37">
        <f>STOCK[[#This Row],[Precio Final]]</f>
        <v>0</v>
      </c>
      <c r="I1345" s="102">
        <f>STOCK[[#This Row],[Precio Venta Ideal (x1.5)]]</f>
        <v>18</v>
      </c>
      <c r="J1345" s="38">
        <v>2</v>
      </c>
      <c r="K1345" s="38">
        <f>SUMIFS(VENTAS[Cantidad],VENTAS[Código del producto Vendido],STOCK[[#This Row],[Code]])</f>
        <v>0</v>
      </c>
      <c r="L1345" s="38">
        <f>STOCK[[#This Row],[Entradas]]-STOCK[[#This Row],[Salidas]]</f>
        <v>2</v>
      </c>
      <c r="M1345" s="37">
        <f>STOCK[[#This Row],[Precio Final]]*10%</f>
        <v>0</v>
      </c>
      <c r="N1345" s="37">
        <v>0</v>
      </c>
      <c r="O1345" s="37">
        <v>0</v>
      </c>
      <c r="P1345" s="37">
        <v>18</v>
      </c>
      <c r="Q1345" s="38">
        <v>0</v>
      </c>
      <c r="R1345" s="37">
        <v>0</v>
      </c>
      <c r="S1345" s="37">
        <f>STOCK[[#This Row],[Peso (g)]]*STOCK[[#This Row],[Precio Envío Kilogramo (USD)]]/1000</f>
        <v>0</v>
      </c>
      <c r="T1345" s="37">
        <f>STOCK[[#This Row],[Costo Unitario (USD)]]+STOCK[[#This Row],[Costo Envío (USD)]]+STOCK[[#This Row],[Comisión 10%]]</f>
        <v>18</v>
      </c>
      <c r="U1345" s="37">
        <f t="shared" ref="U1345:U1376" si="1">ROUNDUP(T1345,0)</f>
        <v>18</v>
      </c>
      <c r="V1345" s="37"/>
      <c r="W1345" s="37">
        <f>STOCK[[#This Row],[Precio Final]]-STOCK[[#This Row],[Costo total]]</f>
        <v>-18</v>
      </c>
      <c r="X1345" s="37">
        <f>STOCK[[#This Row],[Ganancia Unitaria]]*STOCK[[#This Row],[Salidas]]</f>
        <v>0</v>
      </c>
      <c r="Y1345" s="37" t="s">
        <v>3165</v>
      </c>
      <c r="Z1345" s="37"/>
      <c r="AA1345" s="37">
        <f>STOCK[[#This Row],[Costo total]]*STOCK[[#This Row],[Entradas]]</f>
        <v>36</v>
      </c>
      <c r="AB1345" s="37">
        <f>STOCK[[#This Row],[Stock Actual]]*STOCK[[#This Row],[Costo total]]</f>
        <v>36</v>
      </c>
      <c r="AC1345" s="37"/>
    </row>
    <row r="1346" spans="1:29" s="6" customFormat="1" ht="50" customHeight="1">
      <c r="A1346" s="6" t="s">
        <v>3170</v>
      </c>
      <c r="B1346" s="40"/>
      <c r="C1346" s="37" t="s">
        <v>4</v>
      </c>
      <c r="D1346" s="37" t="s">
        <v>2496</v>
      </c>
      <c r="E1346" s="37" t="s">
        <v>3164</v>
      </c>
      <c r="F1346" s="37" t="s">
        <v>549</v>
      </c>
      <c r="G1346" s="37" t="s">
        <v>2604</v>
      </c>
      <c r="H1346" s="37">
        <f>STOCK[[#This Row],[Precio Final]]</f>
        <v>0</v>
      </c>
      <c r="I1346" s="102">
        <f>STOCK[[#This Row],[Precio Venta Ideal (x1.5)]]</f>
        <v>18</v>
      </c>
      <c r="J1346" s="38">
        <v>2</v>
      </c>
      <c r="K1346" s="38">
        <f>SUMIFS(VENTAS[Cantidad],VENTAS[Código del producto Vendido],STOCK[[#This Row],[Code]])</f>
        <v>0</v>
      </c>
      <c r="L1346" s="38">
        <f>STOCK[[#This Row],[Entradas]]-STOCK[[#This Row],[Salidas]]</f>
        <v>2</v>
      </c>
      <c r="M1346" s="37">
        <f>STOCK[[#This Row],[Precio Final]]*10%</f>
        <v>0</v>
      </c>
      <c r="N1346" s="37">
        <v>0</v>
      </c>
      <c r="O1346" s="37">
        <v>0</v>
      </c>
      <c r="P1346" s="37">
        <v>18</v>
      </c>
      <c r="Q1346" s="38">
        <v>0</v>
      </c>
      <c r="R1346" s="37">
        <v>0</v>
      </c>
      <c r="S1346" s="37">
        <f>STOCK[[#This Row],[Peso (g)]]*STOCK[[#This Row],[Precio Envío Kilogramo (USD)]]/1000</f>
        <v>0</v>
      </c>
      <c r="T1346" s="37">
        <f>STOCK[[#This Row],[Costo Unitario (USD)]]+STOCK[[#This Row],[Costo Envío (USD)]]+STOCK[[#This Row],[Comisión 10%]]</f>
        <v>18</v>
      </c>
      <c r="U1346" s="37">
        <f t="shared" si="1"/>
        <v>18</v>
      </c>
      <c r="V1346" s="37"/>
      <c r="W1346" s="37">
        <f>STOCK[[#This Row],[Precio Final]]-STOCK[[#This Row],[Costo total]]</f>
        <v>-18</v>
      </c>
      <c r="X1346" s="37">
        <f>STOCK[[#This Row],[Ganancia Unitaria]]*STOCK[[#This Row],[Salidas]]</f>
        <v>0</v>
      </c>
      <c r="Y1346" s="37"/>
      <c r="Z1346" s="37"/>
      <c r="AA1346" s="37">
        <f>STOCK[[#This Row],[Costo total]]*STOCK[[#This Row],[Entradas]]</f>
        <v>36</v>
      </c>
      <c r="AB1346" s="37">
        <f>STOCK[[#This Row],[Stock Actual]]*STOCK[[#This Row],[Costo total]]</f>
        <v>36</v>
      </c>
      <c r="AC1346" s="37"/>
    </row>
    <row r="1347" spans="1:29" s="6" customFormat="1" ht="50" customHeight="1">
      <c r="A1347" s="6" t="s">
        <v>3171</v>
      </c>
      <c r="B1347" s="40"/>
      <c r="C1347" s="37" t="s">
        <v>4</v>
      </c>
      <c r="D1347" s="37" t="s">
        <v>2496</v>
      </c>
      <c r="E1347" s="37" t="s">
        <v>3164</v>
      </c>
      <c r="F1347" s="37" t="s">
        <v>1511</v>
      </c>
      <c r="G1347" s="37" t="s">
        <v>2604</v>
      </c>
      <c r="H1347" s="37">
        <f>STOCK[[#This Row],[Precio Final]]</f>
        <v>0</v>
      </c>
      <c r="I1347" s="102">
        <f>STOCK[[#This Row],[Precio Venta Ideal (x1.5)]]</f>
        <v>18</v>
      </c>
      <c r="J1347" s="38">
        <v>1</v>
      </c>
      <c r="K1347" s="38">
        <f>SUMIFS(VENTAS[Cantidad],VENTAS[Código del producto Vendido],STOCK[[#This Row],[Code]])</f>
        <v>0</v>
      </c>
      <c r="L1347" s="38">
        <f>STOCK[[#This Row],[Entradas]]-STOCK[[#This Row],[Salidas]]</f>
        <v>1</v>
      </c>
      <c r="M1347" s="37">
        <f>STOCK[[#This Row],[Precio Final]]*10%</f>
        <v>0</v>
      </c>
      <c r="N1347" s="37">
        <v>0</v>
      </c>
      <c r="O1347" s="37">
        <v>0</v>
      </c>
      <c r="P1347" s="37">
        <v>18</v>
      </c>
      <c r="Q1347" s="38">
        <v>0</v>
      </c>
      <c r="R1347" s="37">
        <v>0</v>
      </c>
      <c r="S1347" s="37">
        <f>STOCK[[#This Row],[Peso (g)]]*STOCK[[#This Row],[Precio Envío Kilogramo (USD)]]/1000</f>
        <v>0</v>
      </c>
      <c r="T1347" s="37">
        <f>STOCK[[#This Row],[Costo Unitario (USD)]]+STOCK[[#This Row],[Costo Envío (USD)]]+STOCK[[#This Row],[Comisión 10%]]</f>
        <v>18</v>
      </c>
      <c r="U1347" s="37">
        <f t="shared" si="1"/>
        <v>18</v>
      </c>
      <c r="V1347" s="37"/>
      <c r="W1347" s="37">
        <f>STOCK[[#This Row],[Precio Final]]-STOCK[[#This Row],[Costo total]]</f>
        <v>-18</v>
      </c>
      <c r="X1347" s="37">
        <f>STOCK[[#This Row],[Ganancia Unitaria]]*STOCK[[#This Row],[Salidas]]</f>
        <v>0</v>
      </c>
      <c r="Y1347" s="37"/>
      <c r="Z1347" s="37"/>
      <c r="AA1347" s="37">
        <f>STOCK[[#This Row],[Costo total]]*STOCK[[#This Row],[Entradas]]</f>
        <v>18</v>
      </c>
      <c r="AB1347" s="37">
        <f>STOCK[[#This Row],[Stock Actual]]*STOCK[[#This Row],[Costo total]]</f>
        <v>18</v>
      </c>
      <c r="AC1347" s="37"/>
    </row>
    <row r="1348" spans="1:29" s="6" customFormat="1" ht="50" customHeight="1">
      <c r="A1348" s="6" t="s">
        <v>3172</v>
      </c>
      <c r="B1348" s="40"/>
      <c r="C1348" s="37" t="s">
        <v>4</v>
      </c>
      <c r="D1348" s="37" t="s">
        <v>2496</v>
      </c>
      <c r="E1348" s="37" t="s">
        <v>3164</v>
      </c>
      <c r="F1348" s="37" t="s">
        <v>251</v>
      </c>
      <c r="G1348" s="37" t="s">
        <v>2604</v>
      </c>
      <c r="H1348" s="37">
        <f>STOCK[[#This Row],[Precio Final]]</f>
        <v>0</v>
      </c>
      <c r="I1348" s="102">
        <f>STOCK[[#This Row],[Precio Venta Ideal (x1.5)]]</f>
        <v>18</v>
      </c>
      <c r="J1348" s="38">
        <v>2</v>
      </c>
      <c r="K1348" s="38">
        <f>SUMIFS(VENTAS[Cantidad],VENTAS[Código del producto Vendido],STOCK[[#This Row],[Code]])</f>
        <v>0</v>
      </c>
      <c r="L1348" s="38">
        <f>STOCK[[#This Row],[Entradas]]-STOCK[[#This Row],[Salidas]]</f>
        <v>2</v>
      </c>
      <c r="M1348" s="37">
        <f>STOCK[[#This Row],[Precio Final]]*10%</f>
        <v>0</v>
      </c>
      <c r="N1348" s="37"/>
      <c r="O1348" s="37"/>
      <c r="P1348" s="37">
        <v>18</v>
      </c>
      <c r="Q1348" s="38"/>
      <c r="R1348" s="37"/>
      <c r="S1348" s="37">
        <f>STOCK[[#This Row],[Peso (g)]]*STOCK[[#This Row],[Precio Envío Kilogramo (USD)]]/1000</f>
        <v>0</v>
      </c>
      <c r="T1348" s="37">
        <f>STOCK[[#This Row],[Costo Unitario (USD)]]+STOCK[[#This Row],[Costo Envío (USD)]]+STOCK[[#This Row],[Comisión 10%]]</f>
        <v>18</v>
      </c>
      <c r="U1348" s="37">
        <f t="shared" si="1"/>
        <v>18</v>
      </c>
      <c r="V1348" s="37"/>
      <c r="W1348" s="37">
        <f>STOCK[[#This Row],[Precio Final]]-STOCK[[#This Row],[Costo total]]</f>
        <v>-18</v>
      </c>
      <c r="X1348" s="37">
        <f>STOCK[[#This Row],[Ganancia Unitaria]]*STOCK[[#This Row],[Salidas]]</f>
        <v>0</v>
      </c>
      <c r="Y1348" s="37"/>
      <c r="Z1348" s="37"/>
      <c r="AA1348" s="37">
        <f>STOCK[[#This Row],[Costo total]]*STOCK[[#This Row],[Entradas]]</f>
        <v>36</v>
      </c>
      <c r="AB1348" s="37">
        <f>STOCK[[#This Row],[Stock Actual]]*STOCK[[#This Row],[Costo total]]</f>
        <v>36</v>
      </c>
      <c r="AC1348" s="37"/>
    </row>
    <row r="1349" spans="1:29" s="6" customFormat="1" ht="50" customHeight="1">
      <c r="A1349" s="6" t="s">
        <v>3173</v>
      </c>
      <c r="B1349" s="40"/>
      <c r="C1349" s="37" t="s">
        <v>4</v>
      </c>
      <c r="D1349" s="37" t="s">
        <v>2496</v>
      </c>
      <c r="E1349" s="37" t="s">
        <v>3166</v>
      </c>
      <c r="F1349" s="37" t="s">
        <v>250</v>
      </c>
      <c r="G1349" s="37" t="s">
        <v>2604</v>
      </c>
      <c r="H1349" s="37">
        <f>STOCK[[#This Row],[Precio Final]]</f>
        <v>0</v>
      </c>
      <c r="I1349" s="102">
        <f>STOCK[[#This Row],[Precio Venta Ideal (x1.5)]]</f>
        <v>11</v>
      </c>
      <c r="J1349" s="38">
        <v>1</v>
      </c>
      <c r="K1349" s="38">
        <f>SUMIFS(VENTAS[Cantidad],VENTAS[Código del producto Vendido],STOCK[[#This Row],[Code]])</f>
        <v>0</v>
      </c>
      <c r="L1349" s="38">
        <f>STOCK[[#This Row],[Entradas]]-STOCK[[#This Row],[Salidas]]</f>
        <v>1</v>
      </c>
      <c r="M1349" s="37">
        <f>STOCK[[#This Row],[Precio Final]]*10%</f>
        <v>0</v>
      </c>
      <c r="N1349" s="37"/>
      <c r="O1349" s="37"/>
      <c r="P1349" s="37">
        <v>10.5</v>
      </c>
      <c r="Q1349" s="38"/>
      <c r="R1349" s="37"/>
      <c r="S1349" s="37">
        <f>STOCK[[#This Row],[Peso (g)]]*STOCK[[#This Row],[Precio Envío Kilogramo (USD)]]/1000</f>
        <v>0</v>
      </c>
      <c r="T1349" s="37">
        <f>STOCK[[#This Row],[Costo Unitario (USD)]]+STOCK[[#This Row],[Costo Envío (USD)]]+STOCK[[#This Row],[Comisión 10%]]</f>
        <v>10.5</v>
      </c>
      <c r="U1349" s="37">
        <f t="shared" si="1"/>
        <v>11</v>
      </c>
      <c r="V1349" s="37"/>
      <c r="W1349" s="37">
        <f>STOCK[[#This Row],[Precio Final]]-STOCK[[#This Row],[Costo total]]</f>
        <v>-10.5</v>
      </c>
      <c r="X1349" s="37">
        <f>STOCK[[#This Row],[Ganancia Unitaria]]*STOCK[[#This Row],[Salidas]]</f>
        <v>0</v>
      </c>
      <c r="Y1349" s="37"/>
      <c r="Z1349" s="37"/>
      <c r="AA1349" s="37">
        <f>STOCK[[#This Row],[Costo total]]*STOCK[[#This Row],[Entradas]]</f>
        <v>10.5</v>
      </c>
      <c r="AB1349" s="37">
        <f>STOCK[[#This Row],[Stock Actual]]*STOCK[[#This Row],[Costo total]]</f>
        <v>10.5</v>
      </c>
      <c r="AC1349" s="37"/>
    </row>
    <row r="1350" spans="1:29" s="6" customFormat="1" ht="50" customHeight="1">
      <c r="A1350" s="6" t="s">
        <v>3174</v>
      </c>
      <c r="B1350" s="40"/>
      <c r="C1350" s="37" t="s">
        <v>4</v>
      </c>
      <c r="D1350" s="37" t="s">
        <v>2496</v>
      </c>
      <c r="E1350" s="37" t="s">
        <v>3166</v>
      </c>
      <c r="F1350" s="37" t="s">
        <v>252</v>
      </c>
      <c r="G1350" s="37" t="s">
        <v>2604</v>
      </c>
      <c r="H1350" s="37">
        <f>STOCK[[#This Row],[Precio Final]]</f>
        <v>0</v>
      </c>
      <c r="I1350" s="102">
        <f>STOCK[[#This Row],[Precio Venta Ideal (x1.5)]]</f>
        <v>11</v>
      </c>
      <c r="J1350" s="38">
        <v>2</v>
      </c>
      <c r="K1350" s="38">
        <f>SUMIFS(VENTAS[Cantidad],VENTAS[Código del producto Vendido],STOCK[[#This Row],[Code]])</f>
        <v>0</v>
      </c>
      <c r="L1350" s="38">
        <f>STOCK[[#This Row],[Entradas]]-STOCK[[#This Row],[Salidas]]</f>
        <v>2</v>
      </c>
      <c r="M1350" s="37">
        <f>STOCK[[#This Row],[Precio Final]]*10%</f>
        <v>0</v>
      </c>
      <c r="N1350" s="37"/>
      <c r="O1350" s="37"/>
      <c r="P1350" s="37">
        <v>10.5</v>
      </c>
      <c r="Q1350" s="38"/>
      <c r="R1350" s="37"/>
      <c r="S1350" s="37">
        <f>STOCK[[#This Row],[Peso (g)]]*STOCK[[#This Row],[Precio Envío Kilogramo (USD)]]/1000</f>
        <v>0</v>
      </c>
      <c r="T1350" s="37">
        <f>STOCK[[#This Row],[Costo Unitario (USD)]]+STOCK[[#This Row],[Costo Envío (USD)]]+STOCK[[#This Row],[Comisión 10%]]</f>
        <v>10.5</v>
      </c>
      <c r="U1350" s="37">
        <f t="shared" si="1"/>
        <v>11</v>
      </c>
      <c r="V1350" s="37"/>
      <c r="W1350" s="37">
        <f>STOCK[[#This Row],[Precio Final]]-STOCK[[#This Row],[Costo total]]</f>
        <v>-10.5</v>
      </c>
      <c r="X1350" s="37">
        <f>STOCK[[#This Row],[Ganancia Unitaria]]*STOCK[[#This Row],[Salidas]]</f>
        <v>0</v>
      </c>
      <c r="Y1350" s="37"/>
      <c r="Z1350" s="37"/>
      <c r="AA1350" s="37">
        <f>STOCK[[#This Row],[Costo total]]*STOCK[[#This Row],[Entradas]]</f>
        <v>21</v>
      </c>
      <c r="AB1350" s="37">
        <f>STOCK[[#This Row],[Stock Actual]]*STOCK[[#This Row],[Costo total]]</f>
        <v>21</v>
      </c>
      <c r="AC1350" s="37"/>
    </row>
    <row r="1351" spans="1:29" s="6" customFormat="1" ht="50" customHeight="1">
      <c r="A1351" s="6" t="s">
        <v>3175</v>
      </c>
      <c r="B1351" s="40"/>
      <c r="C1351" s="37" t="s">
        <v>4</v>
      </c>
      <c r="D1351" s="37" t="s">
        <v>2496</v>
      </c>
      <c r="E1351" s="37" t="s">
        <v>3166</v>
      </c>
      <c r="F1351" s="37" t="s">
        <v>3006</v>
      </c>
      <c r="G1351" s="37" t="s">
        <v>2604</v>
      </c>
      <c r="H1351" s="37">
        <f>STOCK[[#This Row],[Precio Final]]</f>
        <v>0</v>
      </c>
      <c r="I1351" s="102">
        <f>STOCK[[#This Row],[Precio Venta Ideal (x1.5)]]</f>
        <v>11</v>
      </c>
      <c r="J1351" s="38">
        <v>2</v>
      </c>
      <c r="K1351" s="38">
        <f>SUMIFS(VENTAS[Cantidad],VENTAS[Código del producto Vendido],STOCK[[#This Row],[Code]])</f>
        <v>0</v>
      </c>
      <c r="L1351" s="38">
        <f>STOCK[[#This Row],[Entradas]]-STOCK[[#This Row],[Salidas]]</f>
        <v>2</v>
      </c>
      <c r="M1351" s="37">
        <f>STOCK[[#This Row],[Precio Final]]*10%</f>
        <v>0</v>
      </c>
      <c r="N1351" s="37"/>
      <c r="O1351" s="37"/>
      <c r="P1351" s="37">
        <v>10.5</v>
      </c>
      <c r="Q1351" s="38"/>
      <c r="R1351" s="37"/>
      <c r="S1351" s="37">
        <f>STOCK[[#This Row],[Peso (g)]]*STOCK[[#This Row],[Precio Envío Kilogramo (USD)]]/1000</f>
        <v>0</v>
      </c>
      <c r="T1351" s="37">
        <f>STOCK[[#This Row],[Costo Unitario (USD)]]+STOCK[[#This Row],[Costo Envío (USD)]]+STOCK[[#This Row],[Comisión 10%]]</f>
        <v>10.5</v>
      </c>
      <c r="U1351" s="37">
        <f t="shared" si="1"/>
        <v>11</v>
      </c>
      <c r="V1351" s="37"/>
      <c r="W1351" s="37">
        <f>STOCK[[#This Row],[Precio Final]]-STOCK[[#This Row],[Costo total]]</f>
        <v>-10.5</v>
      </c>
      <c r="X1351" s="37">
        <f>STOCK[[#This Row],[Ganancia Unitaria]]*STOCK[[#This Row],[Salidas]]</f>
        <v>0</v>
      </c>
      <c r="Y1351" s="37"/>
      <c r="Z1351" s="37"/>
      <c r="AA1351" s="37">
        <f>STOCK[[#This Row],[Costo total]]*STOCK[[#This Row],[Entradas]]</f>
        <v>21</v>
      </c>
      <c r="AB1351" s="37">
        <f>STOCK[[#This Row],[Stock Actual]]*STOCK[[#This Row],[Costo total]]</f>
        <v>21</v>
      </c>
      <c r="AC1351" s="37"/>
    </row>
    <row r="1352" spans="1:29" s="6" customFormat="1" ht="50" customHeight="1">
      <c r="A1352" s="6" t="s">
        <v>3176</v>
      </c>
      <c r="B1352" s="40"/>
      <c r="C1352" s="37" t="s">
        <v>4</v>
      </c>
      <c r="D1352" s="37" t="s">
        <v>2496</v>
      </c>
      <c r="E1352" s="37" t="s">
        <v>3192</v>
      </c>
      <c r="F1352" s="37" t="s">
        <v>250</v>
      </c>
      <c r="G1352" s="37" t="s">
        <v>2604</v>
      </c>
      <c r="H1352" s="37">
        <f>STOCK[[#This Row],[Precio Final]]</f>
        <v>0</v>
      </c>
      <c r="I1352" s="102">
        <f>STOCK[[#This Row],[Precio Venta Ideal (x1.5)]]</f>
        <v>9</v>
      </c>
      <c r="J1352" s="38">
        <v>2</v>
      </c>
      <c r="K1352" s="38">
        <f>SUMIFS(VENTAS[Cantidad],VENTAS[Código del producto Vendido],STOCK[[#This Row],[Code]])</f>
        <v>0</v>
      </c>
      <c r="L1352" s="38">
        <f>STOCK[[#This Row],[Entradas]]-STOCK[[#This Row],[Salidas]]</f>
        <v>2</v>
      </c>
      <c r="M1352" s="37">
        <f>STOCK[[#This Row],[Precio Final]]*10%</f>
        <v>0</v>
      </c>
      <c r="N1352" s="37"/>
      <c r="O1352" s="37"/>
      <c r="P1352" s="37">
        <v>8.75</v>
      </c>
      <c r="Q1352" s="38"/>
      <c r="R1352" s="37"/>
      <c r="S1352" s="37">
        <f>STOCK[[#This Row],[Peso (g)]]*STOCK[[#This Row],[Precio Envío Kilogramo (USD)]]/1000</f>
        <v>0</v>
      </c>
      <c r="T1352" s="37">
        <f>STOCK[[#This Row],[Costo Unitario (USD)]]+STOCK[[#This Row],[Costo Envío (USD)]]+STOCK[[#This Row],[Comisión 10%]]</f>
        <v>8.75</v>
      </c>
      <c r="U1352" s="37">
        <f t="shared" si="1"/>
        <v>9</v>
      </c>
      <c r="V1352" s="37"/>
      <c r="W1352" s="37">
        <f>STOCK[[#This Row],[Precio Final]]-STOCK[[#This Row],[Costo total]]</f>
        <v>-8.75</v>
      </c>
      <c r="X1352" s="37">
        <f>STOCK[[#This Row],[Ganancia Unitaria]]*STOCK[[#This Row],[Salidas]]</f>
        <v>0</v>
      </c>
      <c r="Y1352" s="37"/>
      <c r="Z1352" s="37"/>
      <c r="AA1352" s="37">
        <f>STOCK[[#This Row],[Costo total]]*STOCK[[#This Row],[Entradas]]</f>
        <v>17.5</v>
      </c>
      <c r="AB1352" s="37">
        <f>STOCK[[#This Row],[Stock Actual]]*STOCK[[#This Row],[Costo total]]</f>
        <v>17.5</v>
      </c>
      <c r="AC1352" s="37"/>
    </row>
    <row r="1353" spans="1:29" s="6" customFormat="1" ht="50" customHeight="1">
      <c r="A1353" s="6" t="s">
        <v>3177</v>
      </c>
      <c r="B1353" s="40"/>
      <c r="C1353" s="37" t="s">
        <v>4</v>
      </c>
      <c r="D1353" s="37" t="s">
        <v>2496</v>
      </c>
      <c r="E1353" s="37" t="s">
        <v>3192</v>
      </c>
      <c r="F1353" s="37" t="s">
        <v>549</v>
      </c>
      <c r="G1353" s="37" t="s">
        <v>2604</v>
      </c>
      <c r="H1353" s="37">
        <f>STOCK[[#This Row],[Precio Final]]</f>
        <v>0</v>
      </c>
      <c r="I1353" s="102">
        <f>STOCK[[#This Row],[Precio Venta Ideal (x1.5)]]</f>
        <v>9</v>
      </c>
      <c r="J1353" s="38">
        <v>2</v>
      </c>
      <c r="K1353" s="38">
        <f>SUMIFS(VENTAS[Cantidad],VENTAS[Código del producto Vendido],STOCK[[#This Row],[Code]])</f>
        <v>0</v>
      </c>
      <c r="L1353" s="38">
        <f>STOCK[[#This Row],[Entradas]]-STOCK[[#This Row],[Salidas]]</f>
        <v>2</v>
      </c>
      <c r="M1353" s="37">
        <f>STOCK[[#This Row],[Precio Final]]*10%</f>
        <v>0</v>
      </c>
      <c r="N1353" s="37"/>
      <c r="O1353" s="37"/>
      <c r="P1353" s="37">
        <v>8.75</v>
      </c>
      <c r="Q1353" s="38"/>
      <c r="R1353" s="37"/>
      <c r="S1353" s="37">
        <f>STOCK[[#This Row],[Peso (g)]]*STOCK[[#This Row],[Precio Envío Kilogramo (USD)]]/1000</f>
        <v>0</v>
      </c>
      <c r="T1353" s="37">
        <f>STOCK[[#This Row],[Costo Unitario (USD)]]+STOCK[[#This Row],[Costo Envío (USD)]]+STOCK[[#This Row],[Comisión 10%]]</f>
        <v>8.75</v>
      </c>
      <c r="U1353" s="37">
        <f t="shared" si="1"/>
        <v>9</v>
      </c>
      <c r="V1353" s="37"/>
      <c r="W1353" s="37">
        <f>STOCK[[#This Row],[Precio Final]]-STOCK[[#This Row],[Costo total]]</f>
        <v>-8.75</v>
      </c>
      <c r="X1353" s="37">
        <f>STOCK[[#This Row],[Ganancia Unitaria]]*STOCK[[#This Row],[Salidas]]</f>
        <v>0</v>
      </c>
      <c r="Y1353" s="37"/>
      <c r="Z1353" s="37"/>
      <c r="AA1353" s="37">
        <f>STOCK[[#This Row],[Costo total]]*STOCK[[#This Row],[Entradas]]</f>
        <v>17.5</v>
      </c>
      <c r="AB1353" s="37">
        <f>STOCK[[#This Row],[Stock Actual]]*STOCK[[#This Row],[Costo total]]</f>
        <v>17.5</v>
      </c>
      <c r="AC1353" s="37"/>
    </row>
    <row r="1354" spans="1:29" s="6" customFormat="1" ht="50" customHeight="1">
      <c r="A1354" s="6" t="s">
        <v>3178</v>
      </c>
      <c r="B1354" s="40"/>
      <c r="C1354" s="37" t="s">
        <v>4</v>
      </c>
      <c r="D1354" s="37" t="s">
        <v>2496</v>
      </c>
      <c r="E1354" s="37" t="s">
        <v>3192</v>
      </c>
      <c r="F1354" s="37" t="s">
        <v>252</v>
      </c>
      <c r="G1354" s="37" t="s">
        <v>2604</v>
      </c>
      <c r="H1354" s="37">
        <f>STOCK[[#This Row],[Precio Final]]</f>
        <v>0</v>
      </c>
      <c r="I1354" s="102">
        <f>STOCK[[#This Row],[Precio Venta Ideal (x1.5)]]</f>
        <v>9</v>
      </c>
      <c r="J1354" s="38">
        <v>2</v>
      </c>
      <c r="K1354" s="38">
        <f>SUMIFS(VENTAS[Cantidad],VENTAS[Código del producto Vendido],STOCK[[#This Row],[Code]])</f>
        <v>0</v>
      </c>
      <c r="L1354" s="38">
        <f>STOCK[[#This Row],[Entradas]]-STOCK[[#This Row],[Salidas]]</f>
        <v>2</v>
      </c>
      <c r="M1354" s="37">
        <f>STOCK[[#This Row],[Precio Final]]*10%</f>
        <v>0</v>
      </c>
      <c r="N1354" s="37"/>
      <c r="O1354" s="37"/>
      <c r="P1354" s="37">
        <v>8.75</v>
      </c>
      <c r="Q1354" s="38"/>
      <c r="R1354" s="37"/>
      <c r="S1354" s="37">
        <f>STOCK[[#This Row],[Peso (g)]]*STOCK[[#This Row],[Precio Envío Kilogramo (USD)]]/1000</f>
        <v>0</v>
      </c>
      <c r="T1354" s="37">
        <f>STOCK[[#This Row],[Costo Unitario (USD)]]+STOCK[[#This Row],[Costo Envío (USD)]]+STOCK[[#This Row],[Comisión 10%]]</f>
        <v>8.75</v>
      </c>
      <c r="U1354" s="37">
        <f t="shared" si="1"/>
        <v>9</v>
      </c>
      <c r="V1354" s="37"/>
      <c r="W1354" s="37">
        <f>STOCK[[#This Row],[Precio Final]]-STOCK[[#This Row],[Costo total]]</f>
        <v>-8.75</v>
      </c>
      <c r="X1354" s="37">
        <f>STOCK[[#This Row],[Ganancia Unitaria]]*STOCK[[#This Row],[Salidas]]</f>
        <v>0</v>
      </c>
      <c r="Y1354" s="37"/>
      <c r="Z1354" s="37"/>
      <c r="AA1354" s="37">
        <f>STOCK[[#This Row],[Costo total]]*STOCK[[#This Row],[Entradas]]</f>
        <v>17.5</v>
      </c>
      <c r="AB1354" s="37">
        <f>STOCK[[#This Row],[Stock Actual]]*STOCK[[#This Row],[Costo total]]</f>
        <v>17.5</v>
      </c>
      <c r="AC1354" s="37"/>
    </row>
    <row r="1355" spans="1:29" s="6" customFormat="1" ht="50" customHeight="1">
      <c r="A1355" s="6" t="s">
        <v>3179</v>
      </c>
      <c r="B1355" s="40"/>
      <c r="C1355" s="37" t="s">
        <v>4</v>
      </c>
      <c r="D1355" s="37" t="s">
        <v>2496</v>
      </c>
      <c r="E1355" s="37" t="s">
        <v>3167</v>
      </c>
      <c r="F1355" s="37" t="s">
        <v>250</v>
      </c>
      <c r="G1355" s="37" t="s">
        <v>2604</v>
      </c>
      <c r="H1355" s="37">
        <f>STOCK[[#This Row],[Precio Final]]</f>
        <v>0</v>
      </c>
      <c r="I1355" s="102">
        <f>STOCK[[#This Row],[Precio Venta Ideal (x1.5)]]</f>
        <v>5</v>
      </c>
      <c r="J1355" s="38">
        <v>2</v>
      </c>
      <c r="K1355" s="38">
        <f>SUMIFS(VENTAS[Cantidad],VENTAS[Código del producto Vendido],STOCK[[#This Row],[Code]])</f>
        <v>0</v>
      </c>
      <c r="L1355" s="38">
        <f>STOCK[[#This Row],[Entradas]]-STOCK[[#This Row],[Salidas]]</f>
        <v>2</v>
      </c>
      <c r="M1355" s="37">
        <f>STOCK[[#This Row],[Precio Final]]*10%</f>
        <v>0</v>
      </c>
      <c r="N1355" s="37"/>
      <c r="O1355" s="37"/>
      <c r="P1355" s="37">
        <v>5</v>
      </c>
      <c r="Q1355" s="38"/>
      <c r="R1355" s="37"/>
      <c r="S1355" s="37">
        <f>STOCK[[#This Row],[Peso (g)]]*STOCK[[#This Row],[Precio Envío Kilogramo (USD)]]/1000</f>
        <v>0</v>
      </c>
      <c r="T1355" s="37">
        <f>STOCK[[#This Row],[Costo Unitario (USD)]]+STOCK[[#This Row],[Costo Envío (USD)]]+STOCK[[#This Row],[Comisión 10%]]</f>
        <v>5</v>
      </c>
      <c r="U1355" s="37">
        <f t="shared" si="1"/>
        <v>5</v>
      </c>
      <c r="V1355" s="37"/>
      <c r="W1355" s="37">
        <f>STOCK[[#This Row],[Precio Final]]-STOCK[[#This Row],[Costo total]]</f>
        <v>-5</v>
      </c>
      <c r="X1355" s="37">
        <f>STOCK[[#This Row],[Ganancia Unitaria]]*STOCK[[#This Row],[Salidas]]</f>
        <v>0</v>
      </c>
      <c r="Y1355" s="37"/>
      <c r="Z1355" s="37"/>
      <c r="AA1355" s="37">
        <f>STOCK[[#This Row],[Costo total]]*STOCK[[#This Row],[Entradas]]</f>
        <v>10</v>
      </c>
      <c r="AB1355" s="37">
        <f>STOCK[[#This Row],[Stock Actual]]*STOCK[[#This Row],[Costo total]]</f>
        <v>10</v>
      </c>
      <c r="AC1355" s="37"/>
    </row>
    <row r="1356" spans="1:29" s="6" customFormat="1" ht="50" customHeight="1">
      <c r="A1356" s="6" t="s">
        <v>3180</v>
      </c>
      <c r="B1356" s="40"/>
      <c r="C1356" s="37" t="s">
        <v>4</v>
      </c>
      <c r="D1356" s="37" t="s">
        <v>2496</v>
      </c>
      <c r="E1356" s="37" t="s">
        <v>3167</v>
      </c>
      <c r="F1356" s="37" t="s">
        <v>549</v>
      </c>
      <c r="G1356" s="37" t="s">
        <v>2604</v>
      </c>
      <c r="H1356" s="37">
        <f>STOCK[[#This Row],[Precio Final]]</f>
        <v>0</v>
      </c>
      <c r="I1356" s="102">
        <f>STOCK[[#This Row],[Precio Venta Ideal (x1.5)]]</f>
        <v>5</v>
      </c>
      <c r="J1356" s="38">
        <v>2</v>
      </c>
      <c r="K1356" s="38">
        <f>SUMIFS(VENTAS[Cantidad],VENTAS[Código del producto Vendido],STOCK[[#This Row],[Code]])</f>
        <v>0</v>
      </c>
      <c r="L1356" s="38">
        <f>STOCK[[#This Row],[Entradas]]-STOCK[[#This Row],[Salidas]]</f>
        <v>2</v>
      </c>
      <c r="M1356" s="37">
        <f>STOCK[[#This Row],[Precio Final]]*10%</f>
        <v>0</v>
      </c>
      <c r="N1356" s="37"/>
      <c r="O1356" s="37"/>
      <c r="P1356" s="37">
        <v>5</v>
      </c>
      <c r="Q1356" s="38"/>
      <c r="R1356" s="37"/>
      <c r="S1356" s="37">
        <f>STOCK[[#This Row],[Peso (g)]]*STOCK[[#This Row],[Precio Envío Kilogramo (USD)]]/1000</f>
        <v>0</v>
      </c>
      <c r="T1356" s="37">
        <f>STOCK[[#This Row],[Costo Unitario (USD)]]+STOCK[[#This Row],[Costo Envío (USD)]]+STOCK[[#This Row],[Comisión 10%]]</f>
        <v>5</v>
      </c>
      <c r="U1356" s="37">
        <f t="shared" si="1"/>
        <v>5</v>
      </c>
      <c r="V1356" s="37"/>
      <c r="W1356" s="37">
        <f>STOCK[[#This Row],[Precio Final]]-STOCK[[#This Row],[Costo total]]</f>
        <v>-5</v>
      </c>
      <c r="X1356" s="37">
        <f>STOCK[[#This Row],[Ganancia Unitaria]]*STOCK[[#This Row],[Salidas]]</f>
        <v>0</v>
      </c>
      <c r="Y1356" s="37"/>
      <c r="Z1356" s="37"/>
      <c r="AA1356" s="37">
        <f>STOCK[[#This Row],[Costo total]]*STOCK[[#This Row],[Entradas]]</f>
        <v>10</v>
      </c>
      <c r="AB1356" s="37">
        <f>STOCK[[#This Row],[Stock Actual]]*STOCK[[#This Row],[Costo total]]</f>
        <v>10</v>
      </c>
      <c r="AC1356" s="37"/>
    </row>
    <row r="1357" spans="1:29" s="6" customFormat="1" ht="50" customHeight="1">
      <c r="A1357" s="6" t="s">
        <v>3181</v>
      </c>
      <c r="B1357" s="40"/>
      <c r="C1357" s="37" t="s">
        <v>4</v>
      </c>
      <c r="D1357" s="37" t="s">
        <v>2496</v>
      </c>
      <c r="E1357" s="37" t="s">
        <v>3167</v>
      </c>
      <c r="F1357" s="37" t="s">
        <v>3193</v>
      </c>
      <c r="G1357" s="37" t="s">
        <v>2604</v>
      </c>
      <c r="H1357" s="37">
        <f>STOCK[[#This Row],[Precio Final]]</f>
        <v>0</v>
      </c>
      <c r="I1357" s="102">
        <f>STOCK[[#This Row],[Precio Venta Ideal (x1.5)]]</f>
        <v>5</v>
      </c>
      <c r="J1357" s="38">
        <v>2</v>
      </c>
      <c r="K1357" s="38">
        <f>SUMIFS(VENTAS[Cantidad],VENTAS[Código del producto Vendido],STOCK[[#This Row],[Code]])</f>
        <v>0</v>
      </c>
      <c r="L1357" s="38">
        <f>STOCK[[#This Row],[Entradas]]-STOCK[[#This Row],[Salidas]]</f>
        <v>2</v>
      </c>
      <c r="M1357" s="37">
        <f>STOCK[[#This Row],[Precio Final]]*10%</f>
        <v>0</v>
      </c>
      <c r="N1357" s="37"/>
      <c r="O1357" s="37"/>
      <c r="P1357" s="37">
        <v>5</v>
      </c>
      <c r="Q1357" s="38"/>
      <c r="R1357" s="37"/>
      <c r="S1357" s="37">
        <f>STOCK[[#This Row],[Peso (g)]]*STOCK[[#This Row],[Precio Envío Kilogramo (USD)]]/1000</f>
        <v>0</v>
      </c>
      <c r="T1357" s="37">
        <f>STOCK[[#This Row],[Costo Unitario (USD)]]+STOCK[[#This Row],[Costo Envío (USD)]]+STOCK[[#This Row],[Comisión 10%]]</f>
        <v>5</v>
      </c>
      <c r="U1357" s="37">
        <f t="shared" si="1"/>
        <v>5</v>
      </c>
      <c r="V1357" s="37"/>
      <c r="W1357" s="37">
        <f>STOCK[[#This Row],[Precio Final]]-STOCK[[#This Row],[Costo total]]</f>
        <v>-5</v>
      </c>
      <c r="X1357" s="37">
        <f>STOCK[[#This Row],[Ganancia Unitaria]]*STOCK[[#This Row],[Salidas]]</f>
        <v>0</v>
      </c>
      <c r="Y1357" s="37"/>
      <c r="Z1357" s="37"/>
      <c r="AA1357" s="37">
        <f>STOCK[[#This Row],[Costo total]]*STOCK[[#This Row],[Entradas]]</f>
        <v>10</v>
      </c>
      <c r="AB1357" s="37">
        <f>STOCK[[#This Row],[Stock Actual]]*STOCK[[#This Row],[Costo total]]</f>
        <v>10</v>
      </c>
      <c r="AC1357" s="37"/>
    </row>
    <row r="1358" spans="1:29" s="6" customFormat="1" ht="50" customHeight="1">
      <c r="A1358" s="6" t="s">
        <v>3182</v>
      </c>
      <c r="B1358" s="40"/>
      <c r="C1358" s="37" t="s">
        <v>4</v>
      </c>
      <c r="D1358" s="37" t="s">
        <v>2496</v>
      </c>
      <c r="E1358" s="37" t="s">
        <v>3167</v>
      </c>
      <c r="F1358" s="37" t="s">
        <v>3006</v>
      </c>
      <c r="G1358" s="37" t="s">
        <v>2604</v>
      </c>
      <c r="H1358" s="37">
        <f>STOCK[[#This Row],[Precio Final]]</f>
        <v>0</v>
      </c>
      <c r="I1358" s="102">
        <f>STOCK[[#This Row],[Precio Venta Ideal (x1.5)]]</f>
        <v>5</v>
      </c>
      <c r="J1358" s="38">
        <v>2</v>
      </c>
      <c r="K1358" s="38">
        <f>SUMIFS(VENTAS[Cantidad],VENTAS[Código del producto Vendido],STOCK[[#This Row],[Code]])</f>
        <v>0</v>
      </c>
      <c r="L1358" s="38">
        <f>STOCK[[#This Row],[Entradas]]-STOCK[[#This Row],[Salidas]]</f>
        <v>2</v>
      </c>
      <c r="M1358" s="37">
        <f>STOCK[[#This Row],[Precio Final]]*10%</f>
        <v>0</v>
      </c>
      <c r="N1358" s="37"/>
      <c r="O1358" s="37"/>
      <c r="P1358" s="37">
        <v>5</v>
      </c>
      <c r="Q1358" s="38"/>
      <c r="R1358" s="37"/>
      <c r="S1358" s="37">
        <f>STOCK[[#This Row],[Peso (g)]]*STOCK[[#This Row],[Precio Envío Kilogramo (USD)]]/1000</f>
        <v>0</v>
      </c>
      <c r="T1358" s="37">
        <f>STOCK[[#This Row],[Costo Unitario (USD)]]+STOCK[[#This Row],[Costo Envío (USD)]]+STOCK[[#This Row],[Comisión 10%]]</f>
        <v>5</v>
      </c>
      <c r="U1358" s="37">
        <f t="shared" si="1"/>
        <v>5</v>
      </c>
      <c r="V1358" s="37"/>
      <c r="W1358" s="37">
        <f>STOCK[[#This Row],[Precio Final]]-STOCK[[#This Row],[Costo total]]</f>
        <v>-5</v>
      </c>
      <c r="X1358" s="37">
        <f>STOCK[[#This Row],[Ganancia Unitaria]]*STOCK[[#This Row],[Salidas]]</f>
        <v>0</v>
      </c>
      <c r="Y1358" s="37"/>
      <c r="Z1358" s="37"/>
      <c r="AA1358" s="37">
        <f>STOCK[[#This Row],[Costo total]]*STOCK[[#This Row],[Entradas]]</f>
        <v>10</v>
      </c>
      <c r="AB1358" s="37">
        <f>STOCK[[#This Row],[Stock Actual]]*STOCK[[#This Row],[Costo total]]</f>
        <v>10</v>
      </c>
      <c r="AC1358" s="37"/>
    </row>
    <row r="1359" spans="1:29" s="6" customFormat="1" ht="50" customHeight="1">
      <c r="A1359" s="6" t="s">
        <v>3183</v>
      </c>
      <c r="B1359" s="40"/>
      <c r="C1359" s="37" t="s">
        <v>4</v>
      </c>
      <c r="D1359" s="37" t="s">
        <v>2496</v>
      </c>
      <c r="E1359" s="37" t="s">
        <v>3194</v>
      </c>
      <c r="F1359" s="37" t="s">
        <v>250</v>
      </c>
      <c r="G1359" s="37" t="s">
        <v>2604</v>
      </c>
      <c r="H1359" s="37">
        <f>STOCK[[#This Row],[Precio Final]]</f>
        <v>0</v>
      </c>
      <c r="I1359" s="102">
        <f>STOCK[[#This Row],[Precio Venta Ideal (x1.5)]]</f>
        <v>9</v>
      </c>
      <c r="J1359" s="38">
        <v>1</v>
      </c>
      <c r="K1359" s="38">
        <f>SUMIFS(VENTAS[Cantidad],VENTAS[Código del producto Vendido],STOCK[[#This Row],[Code]])</f>
        <v>0</v>
      </c>
      <c r="L1359" s="38">
        <f>STOCK[[#This Row],[Entradas]]-STOCK[[#This Row],[Salidas]]</f>
        <v>1</v>
      </c>
      <c r="M1359" s="37">
        <f>STOCK[[#This Row],[Precio Final]]*10%</f>
        <v>0</v>
      </c>
      <c r="N1359" s="37"/>
      <c r="O1359" s="37"/>
      <c r="P1359" s="37">
        <v>8.75</v>
      </c>
      <c r="Q1359" s="38"/>
      <c r="R1359" s="37"/>
      <c r="S1359" s="37">
        <f>STOCK[[#This Row],[Peso (g)]]*STOCK[[#This Row],[Precio Envío Kilogramo (USD)]]/1000</f>
        <v>0</v>
      </c>
      <c r="T1359" s="37">
        <f>STOCK[[#This Row],[Costo Unitario (USD)]]+STOCK[[#This Row],[Costo Envío (USD)]]+STOCK[[#This Row],[Comisión 10%]]</f>
        <v>8.75</v>
      </c>
      <c r="U1359" s="37">
        <f t="shared" si="1"/>
        <v>9</v>
      </c>
      <c r="V1359" s="37"/>
      <c r="W1359" s="37">
        <f>STOCK[[#This Row],[Precio Final]]-STOCK[[#This Row],[Costo total]]</f>
        <v>-8.75</v>
      </c>
      <c r="X1359" s="37">
        <f>STOCK[[#This Row],[Ganancia Unitaria]]*STOCK[[#This Row],[Salidas]]</f>
        <v>0</v>
      </c>
      <c r="Y1359" s="37"/>
      <c r="Z1359" s="37"/>
      <c r="AA1359" s="37">
        <f>STOCK[[#This Row],[Costo total]]*STOCK[[#This Row],[Entradas]]</f>
        <v>8.75</v>
      </c>
      <c r="AB1359" s="37">
        <f>STOCK[[#This Row],[Stock Actual]]*STOCK[[#This Row],[Costo total]]</f>
        <v>8.75</v>
      </c>
      <c r="AC1359" s="37"/>
    </row>
    <row r="1360" spans="1:29" s="6" customFormat="1" ht="50" customHeight="1">
      <c r="A1360" s="6" t="s">
        <v>3184</v>
      </c>
      <c r="B1360" s="40"/>
      <c r="C1360" s="37" t="s">
        <v>4</v>
      </c>
      <c r="D1360" s="37" t="s">
        <v>2496</v>
      </c>
      <c r="E1360" s="37" t="s">
        <v>3194</v>
      </c>
      <c r="F1360" s="37" t="s">
        <v>549</v>
      </c>
      <c r="G1360" s="37" t="s">
        <v>2604</v>
      </c>
      <c r="H1360" s="37">
        <f>STOCK[[#This Row],[Precio Final]]</f>
        <v>0</v>
      </c>
      <c r="I1360" s="102">
        <f>STOCK[[#This Row],[Precio Venta Ideal (x1.5)]]</f>
        <v>9</v>
      </c>
      <c r="J1360" s="38">
        <v>1</v>
      </c>
      <c r="K1360" s="38">
        <f>SUMIFS(VENTAS[Cantidad],VENTAS[Código del producto Vendido],STOCK[[#This Row],[Code]])</f>
        <v>0</v>
      </c>
      <c r="L1360" s="38">
        <f>STOCK[[#This Row],[Entradas]]-STOCK[[#This Row],[Salidas]]</f>
        <v>1</v>
      </c>
      <c r="M1360" s="37">
        <f>STOCK[[#This Row],[Precio Final]]*10%</f>
        <v>0</v>
      </c>
      <c r="N1360" s="37"/>
      <c r="O1360" s="37"/>
      <c r="P1360" s="37">
        <v>8.75</v>
      </c>
      <c r="Q1360" s="38"/>
      <c r="R1360" s="37"/>
      <c r="S1360" s="37">
        <f>STOCK[[#This Row],[Peso (g)]]*STOCK[[#This Row],[Precio Envío Kilogramo (USD)]]/1000</f>
        <v>0</v>
      </c>
      <c r="T1360" s="37">
        <f>STOCK[[#This Row],[Costo Unitario (USD)]]+STOCK[[#This Row],[Costo Envío (USD)]]+STOCK[[#This Row],[Comisión 10%]]</f>
        <v>8.75</v>
      </c>
      <c r="U1360" s="37">
        <f t="shared" si="1"/>
        <v>9</v>
      </c>
      <c r="V1360" s="37"/>
      <c r="W1360" s="37">
        <f>STOCK[[#This Row],[Precio Final]]-STOCK[[#This Row],[Costo total]]</f>
        <v>-8.75</v>
      </c>
      <c r="X1360" s="37">
        <f>STOCK[[#This Row],[Ganancia Unitaria]]*STOCK[[#This Row],[Salidas]]</f>
        <v>0</v>
      </c>
      <c r="Y1360" s="37"/>
      <c r="Z1360" s="37"/>
      <c r="AA1360" s="37">
        <f>STOCK[[#This Row],[Costo total]]*STOCK[[#This Row],[Entradas]]</f>
        <v>8.75</v>
      </c>
      <c r="AB1360" s="37">
        <f>STOCK[[#This Row],[Stock Actual]]*STOCK[[#This Row],[Costo total]]</f>
        <v>8.75</v>
      </c>
      <c r="AC1360" s="37"/>
    </row>
    <row r="1361" spans="1:29" s="6" customFormat="1" ht="50" customHeight="1">
      <c r="A1361" s="6" t="s">
        <v>3185</v>
      </c>
      <c r="B1361" s="40"/>
      <c r="C1361" s="37" t="s">
        <v>4</v>
      </c>
      <c r="D1361" s="37" t="s">
        <v>2496</v>
      </c>
      <c r="E1361" s="37" t="s">
        <v>3168</v>
      </c>
      <c r="F1361" s="37" t="s">
        <v>250</v>
      </c>
      <c r="G1361" s="37" t="s">
        <v>2604</v>
      </c>
      <c r="H1361" s="37">
        <f>STOCK[[#This Row],[Precio Final]]</f>
        <v>0</v>
      </c>
      <c r="I1361" s="102">
        <f>STOCK[[#This Row],[Precio Venta Ideal (x1.5)]]</f>
        <v>12</v>
      </c>
      <c r="J1361" s="38">
        <v>1</v>
      </c>
      <c r="K1361" s="38">
        <f>SUMIFS(VENTAS[Cantidad],VENTAS[Código del producto Vendido],STOCK[[#This Row],[Code]])</f>
        <v>0</v>
      </c>
      <c r="L1361" s="38">
        <f>STOCK[[#This Row],[Entradas]]-STOCK[[#This Row],[Salidas]]</f>
        <v>1</v>
      </c>
      <c r="M1361" s="37">
        <f>STOCK[[#This Row],[Precio Final]]*10%</f>
        <v>0</v>
      </c>
      <c r="N1361" s="37"/>
      <c r="O1361" s="37"/>
      <c r="P1361" s="37">
        <v>11.75</v>
      </c>
      <c r="Q1361" s="38"/>
      <c r="R1361" s="37"/>
      <c r="S1361" s="37">
        <f>STOCK[[#This Row],[Peso (g)]]*STOCK[[#This Row],[Precio Envío Kilogramo (USD)]]/1000</f>
        <v>0</v>
      </c>
      <c r="T1361" s="37">
        <f>STOCK[[#This Row],[Costo Unitario (USD)]]+STOCK[[#This Row],[Costo Envío (USD)]]+STOCK[[#This Row],[Comisión 10%]]</f>
        <v>11.75</v>
      </c>
      <c r="U1361" s="37">
        <f t="shared" si="1"/>
        <v>12</v>
      </c>
      <c r="V1361" s="37"/>
      <c r="W1361" s="37">
        <f>STOCK[[#This Row],[Precio Final]]-STOCK[[#This Row],[Costo total]]</f>
        <v>-11.75</v>
      </c>
      <c r="X1361" s="37">
        <f>STOCK[[#This Row],[Ganancia Unitaria]]*STOCK[[#This Row],[Salidas]]</f>
        <v>0</v>
      </c>
      <c r="Y1361" s="37"/>
      <c r="Z1361" s="37"/>
      <c r="AA1361" s="37">
        <f>STOCK[[#This Row],[Costo total]]*STOCK[[#This Row],[Entradas]]</f>
        <v>11.75</v>
      </c>
      <c r="AB1361" s="37">
        <f>STOCK[[#This Row],[Stock Actual]]*STOCK[[#This Row],[Costo total]]</f>
        <v>11.75</v>
      </c>
      <c r="AC1361" s="37"/>
    </row>
    <row r="1362" spans="1:29" s="6" customFormat="1" ht="50" customHeight="1">
      <c r="A1362" s="6" t="s">
        <v>3186</v>
      </c>
      <c r="B1362" s="40"/>
      <c r="C1362" s="37" t="s">
        <v>4</v>
      </c>
      <c r="D1362" s="37" t="s">
        <v>2496</v>
      </c>
      <c r="E1362" s="37" t="s">
        <v>3168</v>
      </c>
      <c r="F1362" s="37" t="s">
        <v>549</v>
      </c>
      <c r="G1362" s="37" t="s">
        <v>2604</v>
      </c>
      <c r="H1362" s="37">
        <f>STOCK[[#This Row],[Precio Final]]</f>
        <v>0</v>
      </c>
      <c r="I1362" s="102">
        <f>STOCK[[#This Row],[Precio Venta Ideal (x1.5)]]</f>
        <v>10</v>
      </c>
      <c r="J1362" s="38">
        <v>2</v>
      </c>
      <c r="K1362" s="38">
        <f>SUMIFS(VENTAS[Cantidad],VENTAS[Código del producto Vendido],STOCK[[#This Row],[Code]])</f>
        <v>0</v>
      </c>
      <c r="L1362" s="38">
        <f>STOCK[[#This Row],[Entradas]]-STOCK[[#This Row],[Salidas]]</f>
        <v>2</v>
      </c>
      <c r="M1362" s="37">
        <f>STOCK[[#This Row],[Precio Final]]*10%</f>
        <v>0</v>
      </c>
      <c r="N1362" s="37"/>
      <c r="O1362" s="37"/>
      <c r="P1362" s="37">
        <v>9.75</v>
      </c>
      <c r="Q1362" s="38"/>
      <c r="R1362" s="37"/>
      <c r="S1362" s="37">
        <f>STOCK[[#This Row],[Peso (g)]]*STOCK[[#This Row],[Precio Envío Kilogramo (USD)]]/1000</f>
        <v>0</v>
      </c>
      <c r="T1362" s="37">
        <f>STOCK[[#This Row],[Costo Unitario (USD)]]+STOCK[[#This Row],[Costo Envío (USD)]]+STOCK[[#This Row],[Comisión 10%]]</f>
        <v>9.75</v>
      </c>
      <c r="U1362" s="37">
        <f t="shared" si="1"/>
        <v>10</v>
      </c>
      <c r="V1362" s="37"/>
      <c r="W1362" s="37">
        <f>STOCK[[#This Row],[Precio Final]]-STOCK[[#This Row],[Costo total]]</f>
        <v>-9.75</v>
      </c>
      <c r="X1362" s="37">
        <f>STOCK[[#This Row],[Ganancia Unitaria]]*STOCK[[#This Row],[Salidas]]</f>
        <v>0</v>
      </c>
      <c r="Y1362" s="37"/>
      <c r="Z1362" s="37"/>
      <c r="AA1362" s="37">
        <f>STOCK[[#This Row],[Costo total]]*STOCK[[#This Row],[Entradas]]</f>
        <v>19.5</v>
      </c>
      <c r="AB1362" s="37">
        <f>STOCK[[#This Row],[Stock Actual]]*STOCK[[#This Row],[Costo total]]</f>
        <v>19.5</v>
      </c>
      <c r="AC1362" s="37"/>
    </row>
    <row r="1363" spans="1:29" s="6" customFormat="1" ht="50" customHeight="1">
      <c r="A1363" s="6" t="s">
        <v>3187</v>
      </c>
      <c r="B1363" s="40"/>
      <c r="C1363" s="37" t="s">
        <v>4</v>
      </c>
      <c r="D1363" s="37" t="s">
        <v>2496</v>
      </c>
      <c r="E1363" s="37" t="s">
        <v>3168</v>
      </c>
      <c r="F1363" s="37" t="s">
        <v>252</v>
      </c>
      <c r="G1363" s="37" t="s">
        <v>2604</v>
      </c>
      <c r="H1363" s="37">
        <f>STOCK[[#This Row],[Precio Final]]</f>
        <v>0</v>
      </c>
      <c r="I1363" s="102">
        <f>STOCK[[#This Row],[Precio Venta Ideal (x1.5)]]</f>
        <v>12</v>
      </c>
      <c r="J1363" s="38">
        <v>2</v>
      </c>
      <c r="K1363" s="38">
        <f>SUMIFS(VENTAS[Cantidad],VENTAS[Código del producto Vendido],STOCK[[#This Row],[Code]])</f>
        <v>0</v>
      </c>
      <c r="L1363" s="38">
        <f>STOCK[[#This Row],[Entradas]]-STOCK[[#This Row],[Salidas]]</f>
        <v>2</v>
      </c>
      <c r="M1363" s="37">
        <f>STOCK[[#This Row],[Precio Final]]*10%</f>
        <v>0</v>
      </c>
      <c r="N1363" s="37"/>
      <c r="O1363" s="37"/>
      <c r="P1363" s="37">
        <v>11.75</v>
      </c>
      <c r="Q1363" s="38"/>
      <c r="R1363" s="37"/>
      <c r="S1363" s="37">
        <f>STOCK[[#This Row],[Peso (g)]]*STOCK[[#This Row],[Precio Envío Kilogramo (USD)]]/1000</f>
        <v>0</v>
      </c>
      <c r="T1363" s="37">
        <f>STOCK[[#This Row],[Costo Unitario (USD)]]+STOCK[[#This Row],[Costo Envío (USD)]]+STOCK[[#This Row],[Comisión 10%]]</f>
        <v>11.75</v>
      </c>
      <c r="U1363" s="37">
        <f t="shared" si="1"/>
        <v>12</v>
      </c>
      <c r="V1363" s="37"/>
      <c r="W1363" s="37">
        <f>STOCK[[#This Row],[Precio Final]]-STOCK[[#This Row],[Costo total]]</f>
        <v>-11.75</v>
      </c>
      <c r="X1363" s="37">
        <f>STOCK[[#This Row],[Ganancia Unitaria]]*STOCK[[#This Row],[Salidas]]</f>
        <v>0</v>
      </c>
      <c r="Y1363" s="37"/>
      <c r="Z1363" s="37"/>
      <c r="AA1363" s="37">
        <f>STOCK[[#This Row],[Costo total]]*STOCK[[#This Row],[Entradas]]</f>
        <v>23.5</v>
      </c>
      <c r="AB1363" s="37">
        <f>STOCK[[#This Row],[Stock Actual]]*STOCK[[#This Row],[Costo total]]</f>
        <v>23.5</v>
      </c>
      <c r="AC1363" s="37"/>
    </row>
    <row r="1364" spans="1:29" s="6" customFormat="1" ht="50" customHeight="1">
      <c r="A1364" s="6" t="s">
        <v>3188</v>
      </c>
      <c r="B1364" s="40"/>
      <c r="C1364" s="37" t="s">
        <v>4</v>
      </c>
      <c r="D1364" s="37" t="s">
        <v>2496</v>
      </c>
      <c r="E1364" s="37" t="s">
        <v>3168</v>
      </c>
      <c r="F1364" s="37" t="s">
        <v>1511</v>
      </c>
      <c r="G1364" s="37" t="s">
        <v>2604</v>
      </c>
      <c r="H1364" s="37">
        <f>STOCK[[#This Row],[Precio Final]]</f>
        <v>0</v>
      </c>
      <c r="I1364" s="102">
        <f>STOCK[[#This Row],[Precio Venta Ideal (x1.5)]]</f>
        <v>18</v>
      </c>
      <c r="J1364" s="38">
        <v>1</v>
      </c>
      <c r="K1364" s="38">
        <f>SUMIFS(VENTAS[Cantidad],VENTAS[Código del producto Vendido],STOCK[[#This Row],[Code]])</f>
        <v>0</v>
      </c>
      <c r="L1364" s="38">
        <f>STOCK[[#This Row],[Entradas]]-STOCK[[#This Row],[Salidas]]</f>
        <v>1</v>
      </c>
      <c r="M1364" s="37">
        <f>STOCK[[#This Row],[Precio Final]]*10%</f>
        <v>0</v>
      </c>
      <c r="N1364" s="37"/>
      <c r="O1364" s="37"/>
      <c r="P1364" s="37">
        <v>18</v>
      </c>
      <c r="Q1364" s="38"/>
      <c r="R1364" s="37"/>
      <c r="S1364" s="37">
        <f>STOCK[[#This Row],[Peso (g)]]*STOCK[[#This Row],[Precio Envío Kilogramo (USD)]]/1000</f>
        <v>0</v>
      </c>
      <c r="T1364" s="37">
        <f>STOCK[[#This Row],[Costo Unitario (USD)]]+STOCK[[#This Row],[Costo Envío (USD)]]+STOCK[[#This Row],[Comisión 10%]]</f>
        <v>18</v>
      </c>
      <c r="U1364" s="37">
        <f t="shared" si="1"/>
        <v>18</v>
      </c>
      <c r="V1364" s="37"/>
      <c r="W1364" s="37">
        <f>STOCK[[#This Row],[Precio Final]]-STOCK[[#This Row],[Costo total]]</f>
        <v>-18</v>
      </c>
      <c r="X1364" s="37">
        <f>STOCK[[#This Row],[Ganancia Unitaria]]*STOCK[[#This Row],[Salidas]]</f>
        <v>0</v>
      </c>
      <c r="Y1364" s="37"/>
      <c r="Z1364" s="37"/>
      <c r="AA1364" s="37">
        <f>STOCK[[#This Row],[Costo total]]*STOCK[[#This Row],[Entradas]]</f>
        <v>18</v>
      </c>
      <c r="AB1364" s="37">
        <f>STOCK[[#This Row],[Stock Actual]]*STOCK[[#This Row],[Costo total]]</f>
        <v>18</v>
      </c>
      <c r="AC1364" s="37"/>
    </row>
    <row r="1365" spans="1:29" s="6" customFormat="1" ht="50" customHeight="1">
      <c r="A1365" s="6" t="s">
        <v>3189</v>
      </c>
      <c r="B1365" s="40"/>
      <c r="C1365" s="37" t="s">
        <v>4</v>
      </c>
      <c r="D1365" s="37" t="s">
        <v>2496</v>
      </c>
      <c r="E1365" s="37" t="s">
        <v>3168</v>
      </c>
      <c r="F1365" s="37" t="s">
        <v>3006</v>
      </c>
      <c r="G1365" s="37" t="s">
        <v>2604</v>
      </c>
      <c r="H1365" s="37">
        <f>STOCK[[#This Row],[Precio Final]]</f>
        <v>0</v>
      </c>
      <c r="I1365" s="102">
        <f>STOCK[[#This Row],[Precio Venta Ideal (x1.5)]]</f>
        <v>12</v>
      </c>
      <c r="J1365" s="38">
        <v>2</v>
      </c>
      <c r="K1365" s="38">
        <f>SUMIFS(VENTAS[Cantidad],VENTAS[Código del producto Vendido],STOCK[[#This Row],[Code]])</f>
        <v>0</v>
      </c>
      <c r="L1365" s="38">
        <f>STOCK[[#This Row],[Entradas]]-STOCK[[#This Row],[Salidas]]</f>
        <v>2</v>
      </c>
      <c r="M1365" s="37">
        <f>STOCK[[#This Row],[Precio Final]]*10%</f>
        <v>0</v>
      </c>
      <c r="N1365" s="37"/>
      <c r="O1365" s="37"/>
      <c r="P1365" s="37">
        <v>11.75</v>
      </c>
      <c r="Q1365" s="38"/>
      <c r="R1365" s="37"/>
      <c r="S1365" s="37">
        <f>STOCK[[#This Row],[Peso (g)]]*STOCK[[#This Row],[Precio Envío Kilogramo (USD)]]/1000</f>
        <v>0</v>
      </c>
      <c r="T1365" s="37">
        <f>STOCK[[#This Row],[Costo Unitario (USD)]]+STOCK[[#This Row],[Costo Envío (USD)]]+STOCK[[#This Row],[Comisión 10%]]</f>
        <v>11.75</v>
      </c>
      <c r="U1365" s="37">
        <f t="shared" si="1"/>
        <v>12</v>
      </c>
      <c r="V1365" s="37"/>
      <c r="W1365" s="37">
        <f>STOCK[[#This Row],[Precio Final]]-STOCK[[#This Row],[Costo total]]</f>
        <v>-11.75</v>
      </c>
      <c r="X1365" s="37">
        <f>STOCK[[#This Row],[Ganancia Unitaria]]*STOCK[[#This Row],[Salidas]]</f>
        <v>0</v>
      </c>
      <c r="Y1365" s="37"/>
      <c r="Z1365" s="37"/>
      <c r="AA1365" s="37">
        <f>STOCK[[#This Row],[Costo total]]*STOCK[[#This Row],[Entradas]]</f>
        <v>23.5</v>
      </c>
      <c r="AB1365" s="37">
        <f>STOCK[[#This Row],[Stock Actual]]*STOCK[[#This Row],[Costo total]]</f>
        <v>23.5</v>
      </c>
      <c r="AC1365" s="37"/>
    </row>
    <row r="1366" spans="1:29" s="6" customFormat="1" ht="50" customHeight="1">
      <c r="A1366" s="6" t="s">
        <v>3190</v>
      </c>
      <c r="B1366" s="40"/>
      <c r="C1366" s="37" t="s">
        <v>4</v>
      </c>
      <c r="D1366" s="37" t="s">
        <v>2496</v>
      </c>
      <c r="E1366" s="37" t="s">
        <v>3191</v>
      </c>
      <c r="F1366" s="37" t="s">
        <v>250</v>
      </c>
      <c r="G1366" s="37" t="s">
        <v>2604</v>
      </c>
      <c r="H1366" s="37">
        <f>STOCK[[#This Row],[Precio Final]]</f>
        <v>0</v>
      </c>
      <c r="I1366" s="102">
        <f>STOCK[[#This Row],[Precio Venta Ideal (x1.5)]]</f>
        <v>10</v>
      </c>
      <c r="J1366" s="38">
        <v>1</v>
      </c>
      <c r="K1366" s="38">
        <f>SUMIFS(VENTAS[Cantidad],VENTAS[Código del producto Vendido],STOCK[[#This Row],[Code]])</f>
        <v>0</v>
      </c>
      <c r="L1366" s="38">
        <f>STOCK[[#This Row],[Entradas]]-STOCK[[#This Row],[Salidas]]</f>
        <v>1</v>
      </c>
      <c r="M1366" s="37">
        <f>STOCK[[#This Row],[Precio Final]]*10%</f>
        <v>0</v>
      </c>
      <c r="N1366" s="37"/>
      <c r="O1366" s="37"/>
      <c r="P1366" s="37">
        <v>9.75</v>
      </c>
      <c r="Q1366" s="38"/>
      <c r="R1366" s="37"/>
      <c r="S1366" s="37">
        <f>STOCK[[#This Row],[Peso (g)]]*STOCK[[#This Row],[Precio Envío Kilogramo (USD)]]/1000</f>
        <v>0</v>
      </c>
      <c r="T1366" s="37">
        <f>STOCK[[#This Row],[Costo Unitario (USD)]]+STOCK[[#This Row],[Costo Envío (USD)]]+STOCK[[#This Row],[Comisión 10%]]</f>
        <v>9.75</v>
      </c>
      <c r="U1366" s="37">
        <f t="shared" si="1"/>
        <v>10</v>
      </c>
      <c r="V1366" s="37"/>
      <c r="W1366" s="37">
        <f>STOCK[[#This Row],[Precio Final]]-STOCK[[#This Row],[Costo total]]</f>
        <v>-9.75</v>
      </c>
      <c r="X1366" s="37">
        <f>STOCK[[#This Row],[Ganancia Unitaria]]*STOCK[[#This Row],[Salidas]]</f>
        <v>0</v>
      </c>
      <c r="Y1366" s="37"/>
      <c r="Z1366" s="37"/>
      <c r="AA1366" s="37">
        <f>STOCK[[#This Row],[Costo total]]*STOCK[[#This Row],[Entradas]]</f>
        <v>9.75</v>
      </c>
      <c r="AB1366" s="37">
        <f>STOCK[[#This Row],[Stock Actual]]*STOCK[[#This Row],[Costo total]]</f>
        <v>9.75</v>
      </c>
      <c r="AC1366" s="37"/>
    </row>
    <row r="1367" spans="1:29" s="6" customFormat="1" ht="50" customHeight="1">
      <c r="A1367" s="6" t="s">
        <v>3195</v>
      </c>
      <c r="B1367" s="40"/>
      <c r="C1367" s="37" t="s">
        <v>4</v>
      </c>
      <c r="D1367" s="37" t="s">
        <v>2496</v>
      </c>
      <c r="E1367" s="37" t="s">
        <v>3191</v>
      </c>
      <c r="F1367" s="37" t="s">
        <v>549</v>
      </c>
      <c r="G1367" s="37" t="s">
        <v>2604</v>
      </c>
      <c r="H1367" s="37">
        <f>STOCK[[#This Row],[Precio Final]]</f>
        <v>0</v>
      </c>
      <c r="I1367" s="102">
        <f>STOCK[[#This Row],[Precio Venta Ideal (x1.5)]]</f>
        <v>10</v>
      </c>
      <c r="J1367" s="38">
        <v>1</v>
      </c>
      <c r="K1367" s="38">
        <f>SUMIFS(VENTAS[Cantidad],VENTAS[Código del producto Vendido],STOCK[[#This Row],[Code]])</f>
        <v>0</v>
      </c>
      <c r="L1367" s="38">
        <f>STOCK[[#This Row],[Entradas]]-STOCK[[#This Row],[Salidas]]</f>
        <v>1</v>
      </c>
      <c r="M1367" s="37">
        <f>STOCK[[#This Row],[Precio Final]]*10%</f>
        <v>0</v>
      </c>
      <c r="N1367" s="37"/>
      <c r="O1367" s="37"/>
      <c r="P1367" s="37">
        <v>9.75</v>
      </c>
      <c r="Q1367" s="38"/>
      <c r="R1367" s="37"/>
      <c r="S1367" s="37">
        <f>STOCK[[#This Row],[Peso (g)]]*STOCK[[#This Row],[Precio Envío Kilogramo (USD)]]/1000</f>
        <v>0</v>
      </c>
      <c r="T1367" s="37">
        <f>STOCK[[#This Row],[Costo Unitario (USD)]]+STOCK[[#This Row],[Costo Envío (USD)]]+STOCK[[#This Row],[Comisión 10%]]</f>
        <v>9.75</v>
      </c>
      <c r="U1367" s="37">
        <f t="shared" si="1"/>
        <v>10</v>
      </c>
      <c r="V1367" s="37"/>
      <c r="W1367" s="37">
        <f>STOCK[[#This Row],[Precio Final]]-STOCK[[#This Row],[Costo total]]</f>
        <v>-9.75</v>
      </c>
      <c r="X1367" s="37">
        <f>STOCK[[#This Row],[Ganancia Unitaria]]*STOCK[[#This Row],[Salidas]]</f>
        <v>0</v>
      </c>
      <c r="Y1367" s="37"/>
      <c r="Z1367" s="37"/>
      <c r="AA1367" s="37">
        <f>STOCK[[#This Row],[Costo total]]*STOCK[[#This Row],[Entradas]]</f>
        <v>9.75</v>
      </c>
      <c r="AB1367" s="37">
        <f>STOCK[[#This Row],[Stock Actual]]*STOCK[[#This Row],[Costo total]]</f>
        <v>9.75</v>
      </c>
      <c r="AC1367" s="37"/>
    </row>
    <row r="1368" spans="1:29" s="6" customFormat="1" ht="50" customHeight="1">
      <c r="A1368" s="6" t="s">
        <v>3196</v>
      </c>
      <c r="B1368" s="40"/>
      <c r="C1368" s="37" t="s">
        <v>4</v>
      </c>
      <c r="D1368" s="37" t="s">
        <v>2496</v>
      </c>
      <c r="E1368" s="37" t="s">
        <v>3202</v>
      </c>
      <c r="F1368" s="37" t="s">
        <v>250</v>
      </c>
      <c r="G1368" s="37" t="s">
        <v>2604</v>
      </c>
      <c r="H1368" s="37">
        <f>STOCK[[#This Row],[Precio Final]]</f>
        <v>0</v>
      </c>
      <c r="I1368" s="102">
        <f>STOCK[[#This Row],[Precio Venta Ideal (x1.5)]]</f>
        <v>10</v>
      </c>
      <c r="J1368" s="38">
        <v>1</v>
      </c>
      <c r="K1368" s="38">
        <f>SUMIFS(VENTAS[Cantidad],VENTAS[Código del producto Vendido],STOCK[[#This Row],[Code]])</f>
        <v>0</v>
      </c>
      <c r="L1368" s="38">
        <f>STOCK[[#This Row],[Entradas]]-STOCK[[#This Row],[Salidas]]</f>
        <v>1</v>
      </c>
      <c r="M1368" s="37">
        <f>STOCK[[#This Row],[Precio Final]]*10%</f>
        <v>0</v>
      </c>
      <c r="N1368" s="37"/>
      <c r="O1368" s="37"/>
      <c r="P1368" s="37">
        <v>9.75</v>
      </c>
      <c r="Q1368" s="38"/>
      <c r="R1368" s="37"/>
      <c r="S1368" s="37">
        <f>STOCK[[#This Row],[Peso (g)]]*STOCK[[#This Row],[Precio Envío Kilogramo (USD)]]/1000</f>
        <v>0</v>
      </c>
      <c r="T1368" s="37">
        <f>STOCK[[#This Row],[Costo Unitario (USD)]]+STOCK[[#This Row],[Costo Envío (USD)]]+STOCK[[#This Row],[Comisión 10%]]</f>
        <v>9.75</v>
      </c>
      <c r="U1368" s="37">
        <f t="shared" si="1"/>
        <v>10</v>
      </c>
      <c r="V1368" s="37"/>
      <c r="W1368" s="37">
        <f>STOCK[[#This Row],[Precio Final]]-STOCK[[#This Row],[Costo total]]</f>
        <v>-9.75</v>
      </c>
      <c r="X1368" s="37">
        <f>STOCK[[#This Row],[Ganancia Unitaria]]*STOCK[[#This Row],[Salidas]]</f>
        <v>0</v>
      </c>
      <c r="Y1368" s="37"/>
      <c r="Z1368" s="37"/>
      <c r="AA1368" s="37">
        <f>STOCK[[#This Row],[Costo total]]*STOCK[[#This Row],[Entradas]]</f>
        <v>9.75</v>
      </c>
      <c r="AB1368" s="37">
        <f>STOCK[[#This Row],[Stock Actual]]*STOCK[[#This Row],[Costo total]]</f>
        <v>9.75</v>
      </c>
      <c r="AC1368" s="37"/>
    </row>
    <row r="1369" spans="1:29" s="6" customFormat="1" ht="50" customHeight="1">
      <c r="A1369" s="6" t="s">
        <v>3197</v>
      </c>
      <c r="B1369" s="40"/>
      <c r="C1369" s="37" t="s">
        <v>4</v>
      </c>
      <c r="D1369" s="37" t="s">
        <v>2496</v>
      </c>
      <c r="E1369" s="37" t="s">
        <v>3202</v>
      </c>
      <c r="F1369" s="37" t="s">
        <v>252</v>
      </c>
      <c r="G1369" s="37" t="s">
        <v>2604</v>
      </c>
      <c r="H1369" s="37">
        <f>STOCK[[#This Row],[Precio Final]]</f>
        <v>0</v>
      </c>
      <c r="I1369" s="102">
        <f>STOCK[[#This Row],[Precio Venta Ideal (x1.5)]]</f>
        <v>12</v>
      </c>
      <c r="J1369" s="38">
        <v>2</v>
      </c>
      <c r="K1369" s="38">
        <f>SUMIFS(VENTAS[Cantidad],VENTAS[Código del producto Vendido],STOCK[[#This Row],[Code]])</f>
        <v>0</v>
      </c>
      <c r="L1369" s="38">
        <f>STOCK[[#This Row],[Entradas]]-STOCK[[#This Row],[Salidas]]</f>
        <v>2</v>
      </c>
      <c r="M1369" s="37">
        <f>STOCK[[#This Row],[Precio Final]]*10%</f>
        <v>0</v>
      </c>
      <c r="N1369" s="37"/>
      <c r="O1369" s="37"/>
      <c r="P1369" s="37">
        <v>11.36</v>
      </c>
      <c r="Q1369" s="38"/>
      <c r="R1369" s="37"/>
      <c r="S1369" s="37">
        <f>STOCK[[#This Row],[Peso (g)]]*STOCK[[#This Row],[Precio Envío Kilogramo (USD)]]/1000</f>
        <v>0</v>
      </c>
      <c r="T1369" s="37">
        <f>STOCK[[#This Row],[Costo Unitario (USD)]]+STOCK[[#This Row],[Costo Envío (USD)]]+STOCK[[#This Row],[Comisión 10%]]</f>
        <v>11.36</v>
      </c>
      <c r="U1369" s="37">
        <f t="shared" si="1"/>
        <v>12</v>
      </c>
      <c r="V1369" s="37"/>
      <c r="W1369" s="37">
        <f>STOCK[[#This Row],[Precio Final]]-STOCK[[#This Row],[Costo total]]</f>
        <v>-11.36</v>
      </c>
      <c r="X1369" s="37">
        <f>STOCK[[#This Row],[Ganancia Unitaria]]*STOCK[[#This Row],[Salidas]]</f>
        <v>0</v>
      </c>
      <c r="Y1369" s="37"/>
      <c r="Z1369" s="37"/>
      <c r="AA1369" s="37">
        <f>STOCK[[#This Row],[Costo total]]*STOCK[[#This Row],[Entradas]]</f>
        <v>22.72</v>
      </c>
      <c r="AB1369" s="37">
        <f>STOCK[[#This Row],[Stock Actual]]*STOCK[[#This Row],[Costo total]]</f>
        <v>22.72</v>
      </c>
      <c r="AC1369" s="37"/>
    </row>
    <row r="1370" spans="1:29" s="6" customFormat="1" ht="50" customHeight="1">
      <c r="A1370" s="6" t="s">
        <v>3198</v>
      </c>
      <c r="B1370" s="40"/>
      <c r="C1370" s="37" t="s">
        <v>4</v>
      </c>
      <c r="D1370" s="37" t="s">
        <v>2496</v>
      </c>
      <c r="E1370" s="37" t="s">
        <v>3202</v>
      </c>
      <c r="F1370" s="37" t="s">
        <v>1511</v>
      </c>
      <c r="G1370" s="37" t="s">
        <v>2604</v>
      </c>
      <c r="H1370" s="37">
        <f>STOCK[[#This Row],[Precio Final]]</f>
        <v>0</v>
      </c>
      <c r="I1370" s="102">
        <f>STOCK[[#This Row],[Precio Venta Ideal (x1.5)]]</f>
        <v>12</v>
      </c>
      <c r="J1370" s="38">
        <v>2</v>
      </c>
      <c r="K1370" s="38">
        <f>SUMIFS(VENTAS[Cantidad],VENTAS[Código del producto Vendido],STOCK[[#This Row],[Code]])</f>
        <v>0</v>
      </c>
      <c r="L1370" s="38">
        <f>STOCK[[#This Row],[Entradas]]-STOCK[[#This Row],[Salidas]]</f>
        <v>2</v>
      </c>
      <c r="M1370" s="37">
        <f>STOCK[[#This Row],[Precio Final]]*10%</f>
        <v>0</v>
      </c>
      <c r="N1370" s="37"/>
      <c r="O1370" s="37"/>
      <c r="P1370" s="37">
        <v>11.36</v>
      </c>
      <c r="Q1370" s="38"/>
      <c r="R1370" s="37"/>
      <c r="S1370" s="37">
        <f>STOCK[[#This Row],[Peso (g)]]*STOCK[[#This Row],[Precio Envío Kilogramo (USD)]]/1000</f>
        <v>0</v>
      </c>
      <c r="T1370" s="37">
        <f>STOCK[[#This Row],[Costo Unitario (USD)]]+STOCK[[#This Row],[Costo Envío (USD)]]+STOCK[[#This Row],[Comisión 10%]]</f>
        <v>11.36</v>
      </c>
      <c r="U1370" s="37">
        <f t="shared" si="1"/>
        <v>12</v>
      </c>
      <c r="V1370" s="37"/>
      <c r="W1370" s="37">
        <f>STOCK[[#This Row],[Precio Final]]-STOCK[[#This Row],[Costo total]]</f>
        <v>-11.36</v>
      </c>
      <c r="X1370" s="37">
        <f>STOCK[[#This Row],[Ganancia Unitaria]]*STOCK[[#This Row],[Salidas]]</f>
        <v>0</v>
      </c>
      <c r="Y1370" s="37"/>
      <c r="Z1370" s="37"/>
      <c r="AA1370" s="37">
        <f>STOCK[[#This Row],[Costo total]]*STOCK[[#This Row],[Entradas]]</f>
        <v>22.72</v>
      </c>
      <c r="AB1370" s="37">
        <f>STOCK[[#This Row],[Stock Actual]]*STOCK[[#This Row],[Costo total]]</f>
        <v>22.72</v>
      </c>
      <c r="AC1370" s="37"/>
    </row>
    <row r="1371" spans="1:29" s="6" customFormat="1" ht="50" customHeight="1">
      <c r="A1371" s="6" t="s">
        <v>3199</v>
      </c>
      <c r="B1371" s="40"/>
      <c r="C1371" s="37" t="s">
        <v>4</v>
      </c>
      <c r="D1371" s="37" t="s">
        <v>2496</v>
      </c>
      <c r="E1371" s="37" t="s">
        <v>3202</v>
      </c>
      <c r="F1371" s="37" t="s">
        <v>251</v>
      </c>
      <c r="G1371" s="37" t="s">
        <v>2604</v>
      </c>
      <c r="H1371" s="37">
        <f>STOCK[[#This Row],[Precio Final]]</f>
        <v>0</v>
      </c>
      <c r="I1371" s="102">
        <f>STOCK[[#This Row],[Precio Venta Ideal (x1.5)]]</f>
        <v>12</v>
      </c>
      <c r="J1371" s="38">
        <v>2</v>
      </c>
      <c r="K1371" s="38">
        <f>SUMIFS(VENTAS[Cantidad],VENTAS[Código del producto Vendido],STOCK[[#This Row],[Code]])</f>
        <v>0</v>
      </c>
      <c r="L1371" s="38">
        <f>STOCK[[#This Row],[Entradas]]-STOCK[[#This Row],[Salidas]]</f>
        <v>2</v>
      </c>
      <c r="M1371" s="37">
        <f>STOCK[[#This Row],[Precio Final]]*10%</f>
        <v>0</v>
      </c>
      <c r="N1371" s="37"/>
      <c r="O1371" s="37"/>
      <c r="P1371" s="37">
        <v>11.36</v>
      </c>
      <c r="Q1371" s="38"/>
      <c r="R1371" s="37"/>
      <c r="S1371" s="37">
        <f>STOCK[[#This Row],[Peso (g)]]*STOCK[[#This Row],[Precio Envío Kilogramo (USD)]]/1000</f>
        <v>0</v>
      </c>
      <c r="T1371" s="37">
        <f>STOCK[[#This Row],[Costo Unitario (USD)]]+STOCK[[#This Row],[Costo Envío (USD)]]+STOCK[[#This Row],[Comisión 10%]]</f>
        <v>11.36</v>
      </c>
      <c r="U1371" s="37">
        <f t="shared" si="1"/>
        <v>12</v>
      </c>
      <c r="V1371" s="37"/>
      <c r="W1371" s="37">
        <f>STOCK[[#This Row],[Precio Final]]-STOCK[[#This Row],[Costo total]]</f>
        <v>-11.36</v>
      </c>
      <c r="X1371" s="37">
        <f>STOCK[[#This Row],[Ganancia Unitaria]]*STOCK[[#This Row],[Salidas]]</f>
        <v>0</v>
      </c>
      <c r="Y1371" s="37"/>
      <c r="Z1371" s="37"/>
      <c r="AA1371" s="37">
        <f>STOCK[[#This Row],[Costo total]]*STOCK[[#This Row],[Entradas]]</f>
        <v>22.72</v>
      </c>
      <c r="AB1371" s="37">
        <f>STOCK[[#This Row],[Stock Actual]]*STOCK[[#This Row],[Costo total]]</f>
        <v>22.72</v>
      </c>
      <c r="AC1371" s="37"/>
    </row>
    <row r="1372" spans="1:29" s="6" customFormat="1" ht="50" customHeight="1">
      <c r="A1372" s="6" t="s">
        <v>3200</v>
      </c>
      <c r="B1372" s="40"/>
      <c r="C1372" s="37" t="s">
        <v>4</v>
      </c>
      <c r="D1372" s="37" t="s">
        <v>2496</v>
      </c>
      <c r="E1372" s="37" t="s">
        <v>3202</v>
      </c>
      <c r="F1372" s="37" t="s">
        <v>3006</v>
      </c>
      <c r="G1372" s="37" t="s">
        <v>2604</v>
      </c>
      <c r="H1372" s="37">
        <f>STOCK[[#This Row],[Precio Final]]</f>
        <v>0</v>
      </c>
      <c r="I1372" s="102">
        <f>STOCK[[#This Row],[Precio Venta Ideal (x1.5)]]</f>
        <v>12</v>
      </c>
      <c r="J1372" s="38">
        <v>2</v>
      </c>
      <c r="K1372" s="38">
        <f>SUMIFS(VENTAS[Cantidad],VENTAS[Código del producto Vendido],STOCK[[#This Row],[Code]])</f>
        <v>0</v>
      </c>
      <c r="L1372" s="38">
        <f>STOCK[[#This Row],[Entradas]]-STOCK[[#This Row],[Salidas]]</f>
        <v>2</v>
      </c>
      <c r="M1372" s="37">
        <f>STOCK[[#This Row],[Precio Final]]*10%</f>
        <v>0</v>
      </c>
      <c r="N1372" s="37"/>
      <c r="O1372" s="37"/>
      <c r="P1372" s="37">
        <v>11.36</v>
      </c>
      <c r="Q1372" s="38"/>
      <c r="R1372" s="37"/>
      <c r="S1372" s="37">
        <f>STOCK[[#This Row],[Peso (g)]]*STOCK[[#This Row],[Precio Envío Kilogramo (USD)]]/1000</f>
        <v>0</v>
      </c>
      <c r="T1372" s="37">
        <f>STOCK[[#This Row],[Costo Unitario (USD)]]+STOCK[[#This Row],[Costo Envío (USD)]]+STOCK[[#This Row],[Comisión 10%]]</f>
        <v>11.36</v>
      </c>
      <c r="U1372" s="37">
        <f t="shared" si="1"/>
        <v>12</v>
      </c>
      <c r="V1372" s="37"/>
      <c r="W1372" s="37">
        <f>STOCK[[#This Row],[Precio Final]]-STOCK[[#This Row],[Costo total]]</f>
        <v>-11.36</v>
      </c>
      <c r="X1372" s="37">
        <f>STOCK[[#This Row],[Ganancia Unitaria]]*STOCK[[#This Row],[Salidas]]</f>
        <v>0</v>
      </c>
      <c r="Y1372" s="37"/>
      <c r="Z1372" s="37"/>
      <c r="AA1372" s="37">
        <f>STOCK[[#This Row],[Costo total]]*STOCK[[#This Row],[Entradas]]</f>
        <v>22.72</v>
      </c>
      <c r="AB1372" s="37">
        <f>STOCK[[#This Row],[Stock Actual]]*STOCK[[#This Row],[Costo total]]</f>
        <v>22.72</v>
      </c>
      <c r="AC1372" s="37"/>
    </row>
    <row r="1373" spans="1:29" s="6" customFormat="1" ht="50" customHeight="1">
      <c r="A1373" s="6" t="s">
        <v>3201</v>
      </c>
      <c r="B1373" s="40"/>
      <c r="C1373" s="37" t="s">
        <v>4</v>
      </c>
      <c r="D1373" s="37" t="s">
        <v>2496</v>
      </c>
      <c r="E1373" s="37" t="s">
        <v>3202</v>
      </c>
      <c r="F1373" s="37" t="s">
        <v>549</v>
      </c>
      <c r="G1373" s="37" t="s">
        <v>2604</v>
      </c>
      <c r="H1373" s="37">
        <f>STOCK[[#This Row],[Precio Final]]</f>
        <v>0</v>
      </c>
      <c r="I1373" s="102">
        <f>STOCK[[#This Row],[Precio Venta Ideal (x1.5)]]</f>
        <v>12</v>
      </c>
      <c r="J1373" s="38">
        <v>2</v>
      </c>
      <c r="K1373" s="38">
        <f>SUMIFS(VENTAS[Cantidad],VENTAS[Código del producto Vendido],STOCK[[#This Row],[Code]])</f>
        <v>0</v>
      </c>
      <c r="L1373" s="38">
        <f>STOCK[[#This Row],[Entradas]]-STOCK[[#This Row],[Salidas]]</f>
        <v>2</v>
      </c>
      <c r="M1373" s="37">
        <f>STOCK[[#This Row],[Precio Final]]*10%</f>
        <v>0</v>
      </c>
      <c r="N1373" s="37"/>
      <c r="O1373" s="37"/>
      <c r="P1373" s="37">
        <v>11.36</v>
      </c>
      <c r="Q1373" s="38"/>
      <c r="R1373" s="37"/>
      <c r="S1373" s="37">
        <f>STOCK[[#This Row],[Peso (g)]]*STOCK[[#This Row],[Precio Envío Kilogramo (USD)]]/1000</f>
        <v>0</v>
      </c>
      <c r="T1373" s="37">
        <f>STOCK[[#This Row],[Costo Unitario (USD)]]+STOCK[[#This Row],[Costo Envío (USD)]]+STOCK[[#This Row],[Comisión 10%]]</f>
        <v>11.36</v>
      </c>
      <c r="U1373" s="37">
        <f t="shared" si="1"/>
        <v>12</v>
      </c>
      <c r="V1373" s="37"/>
      <c r="W1373" s="37">
        <f>STOCK[[#This Row],[Precio Final]]-STOCK[[#This Row],[Costo total]]</f>
        <v>-11.36</v>
      </c>
      <c r="X1373" s="37">
        <f>STOCK[[#This Row],[Ganancia Unitaria]]*STOCK[[#This Row],[Salidas]]</f>
        <v>0</v>
      </c>
      <c r="Y1373" s="37"/>
      <c r="Z1373" s="37"/>
      <c r="AA1373" s="37">
        <f>STOCK[[#This Row],[Costo total]]*STOCK[[#This Row],[Entradas]]</f>
        <v>22.72</v>
      </c>
      <c r="AB1373" s="37">
        <f>STOCK[[#This Row],[Stock Actual]]*STOCK[[#This Row],[Costo total]]</f>
        <v>22.72</v>
      </c>
      <c r="AC1373" s="37"/>
    </row>
    <row r="1374" spans="1:29" s="6" customFormat="1" ht="50" customHeight="1">
      <c r="A1374" s="6" t="s">
        <v>3247</v>
      </c>
      <c r="B1374" s="40"/>
      <c r="C1374" s="37" t="s">
        <v>4</v>
      </c>
      <c r="D1374" s="37" t="s">
        <v>2226</v>
      </c>
      <c r="E1374" s="37" t="s">
        <v>3203</v>
      </c>
      <c r="F1374" s="37" t="s">
        <v>241</v>
      </c>
      <c r="G1374" s="37"/>
      <c r="H1374" s="37">
        <f>STOCK[[#This Row],[Precio Final]]</f>
        <v>0</v>
      </c>
      <c r="I1374" s="102">
        <f>STOCK[[#This Row],[Precio Venta Ideal (x1.5)]]</f>
        <v>6</v>
      </c>
      <c r="J1374" s="38">
        <v>3</v>
      </c>
      <c r="K1374" s="38">
        <f>SUMIFS(VENTAS[Cantidad],VENTAS[Código del producto Vendido],STOCK[[#This Row],[Code]])</f>
        <v>0</v>
      </c>
      <c r="L1374" s="38">
        <f>STOCK[[#This Row],[Entradas]]-STOCK[[#This Row],[Salidas]]</f>
        <v>3</v>
      </c>
      <c r="M1374" s="37">
        <f>STOCK[[#This Row],[Precio Final]]*10%</f>
        <v>0</v>
      </c>
      <c r="N1374" s="37"/>
      <c r="O1374" s="37"/>
      <c r="P1374" s="37">
        <v>5.78</v>
      </c>
      <c r="Q1374" s="38"/>
      <c r="R1374" s="37"/>
      <c r="S1374" s="37">
        <f>STOCK[[#This Row],[Peso (g)]]*STOCK[[#This Row],[Precio Envío Kilogramo (USD)]]/1000</f>
        <v>0</v>
      </c>
      <c r="T1374" s="37">
        <f>STOCK[[#This Row],[Costo Unitario (USD)]]+STOCK[[#This Row],[Costo Envío (USD)]]+STOCK[[#This Row],[Comisión 10%]]</f>
        <v>5.78</v>
      </c>
      <c r="U1374" s="37">
        <f t="shared" si="1"/>
        <v>6</v>
      </c>
      <c r="V1374" s="37"/>
      <c r="W1374" s="37">
        <f>STOCK[[#This Row],[Precio Final]]-STOCK[[#This Row],[Costo total]]</f>
        <v>-5.78</v>
      </c>
      <c r="X1374" s="37">
        <f>STOCK[[#This Row],[Ganancia Unitaria]]*STOCK[[#This Row],[Salidas]]</f>
        <v>0</v>
      </c>
      <c r="Y1374" s="37"/>
      <c r="Z1374" s="37"/>
      <c r="AA1374" s="37">
        <f>STOCK[[#This Row],[Costo total]]*STOCK[[#This Row],[Entradas]]</f>
        <v>17.34</v>
      </c>
      <c r="AB1374" s="37">
        <f>STOCK[[#This Row],[Stock Actual]]*STOCK[[#This Row],[Costo total]]</f>
        <v>17.34</v>
      </c>
      <c r="AC1374" s="37"/>
    </row>
    <row r="1375" spans="1:29" s="6" customFormat="1" ht="50" customHeight="1">
      <c r="A1375" s="6" t="s">
        <v>3248</v>
      </c>
      <c r="B1375" s="40"/>
      <c r="C1375" s="37" t="s">
        <v>4</v>
      </c>
      <c r="D1375" s="37" t="s">
        <v>2226</v>
      </c>
      <c r="E1375" s="37" t="s">
        <v>3203</v>
      </c>
      <c r="F1375" s="37" t="s">
        <v>243</v>
      </c>
      <c r="G1375" s="37"/>
      <c r="H1375" s="37">
        <f>STOCK[[#This Row],[Precio Final]]</f>
        <v>0</v>
      </c>
      <c r="I1375" s="102">
        <f>STOCK[[#This Row],[Precio Venta Ideal (x1.5)]]</f>
        <v>6</v>
      </c>
      <c r="J1375" s="38">
        <v>3</v>
      </c>
      <c r="K1375" s="38">
        <f>SUMIFS(VENTAS[Cantidad],VENTAS[Código del producto Vendido],STOCK[[#This Row],[Code]])</f>
        <v>0</v>
      </c>
      <c r="L1375" s="38">
        <f>STOCK[[#This Row],[Entradas]]-STOCK[[#This Row],[Salidas]]</f>
        <v>3</v>
      </c>
      <c r="M1375" s="37">
        <f>STOCK[[#This Row],[Precio Final]]*10%</f>
        <v>0</v>
      </c>
      <c r="N1375" s="37"/>
      <c r="O1375" s="37"/>
      <c r="P1375" s="37">
        <v>5.78</v>
      </c>
      <c r="Q1375" s="38"/>
      <c r="R1375" s="37"/>
      <c r="S1375" s="37">
        <f>STOCK[[#This Row],[Peso (g)]]*STOCK[[#This Row],[Precio Envío Kilogramo (USD)]]/1000</f>
        <v>0</v>
      </c>
      <c r="T1375" s="37">
        <f>STOCK[[#This Row],[Costo Unitario (USD)]]+STOCK[[#This Row],[Costo Envío (USD)]]+STOCK[[#This Row],[Comisión 10%]]</f>
        <v>5.78</v>
      </c>
      <c r="U1375" s="37">
        <f t="shared" si="1"/>
        <v>6</v>
      </c>
      <c r="V1375" s="37"/>
      <c r="W1375" s="37">
        <f>STOCK[[#This Row],[Precio Final]]-STOCK[[#This Row],[Costo total]]</f>
        <v>-5.78</v>
      </c>
      <c r="X1375" s="37">
        <f>STOCK[[#This Row],[Ganancia Unitaria]]*STOCK[[#This Row],[Salidas]]</f>
        <v>0</v>
      </c>
      <c r="Y1375" s="37"/>
      <c r="Z1375" s="37"/>
      <c r="AA1375" s="37">
        <f>STOCK[[#This Row],[Costo total]]*STOCK[[#This Row],[Entradas]]</f>
        <v>17.34</v>
      </c>
      <c r="AB1375" s="37">
        <f>STOCK[[#This Row],[Stock Actual]]*STOCK[[#This Row],[Costo total]]</f>
        <v>17.34</v>
      </c>
      <c r="AC1375" s="37"/>
    </row>
    <row r="1376" spans="1:29" s="6" customFormat="1" ht="50" customHeight="1">
      <c r="A1376" s="6" t="s">
        <v>3249</v>
      </c>
      <c r="B1376" s="40"/>
      <c r="C1376" s="37" t="s">
        <v>4</v>
      </c>
      <c r="D1376" s="37" t="s">
        <v>2226</v>
      </c>
      <c r="E1376" s="37" t="s">
        <v>3203</v>
      </c>
      <c r="F1376" s="37" t="s">
        <v>244</v>
      </c>
      <c r="G1376" s="37"/>
      <c r="H1376" s="37">
        <f>STOCK[[#This Row],[Precio Final]]</f>
        <v>0</v>
      </c>
      <c r="I1376" s="102">
        <f>STOCK[[#This Row],[Precio Venta Ideal (x1.5)]]</f>
        <v>6</v>
      </c>
      <c r="J1376" s="38">
        <v>3</v>
      </c>
      <c r="K1376" s="38">
        <f>SUMIFS(VENTAS[Cantidad],VENTAS[Código del producto Vendido],STOCK[[#This Row],[Code]])</f>
        <v>0</v>
      </c>
      <c r="L1376" s="38">
        <f>STOCK[[#This Row],[Entradas]]-STOCK[[#This Row],[Salidas]]</f>
        <v>3</v>
      </c>
      <c r="M1376" s="37">
        <f>STOCK[[#This Row],[Precio Final]]*10%</f>
        <v>0</v>
      </c>
      <c r="N1376" s="37"/>
      <c r="O1376" s="37"/>
      <c r="P1376" s="37">
        <v>5.78</v>
      </c>
      <c r="Q1376" s="38"/>
      <c r="R1376" s="37"/>
      <c r="S1376" s="37">
        <f>STOCK[[#This Row],[Peso (g)]]*STOCK[[#This Row],[Precio Envío Kilogramo (USD)]]/1000</f>
        <v>0</v>
      </c>
      <c r="T1376" s="37">
        <f>STOCK[[#This Row],[Costo Unitario (USD)]]+STOCK[[#This Row],[Costo Envío (USD)]]+STOCK[[#This Row],[Comisión 10%]]</f>
        <v>5.78</v>
      </c>
      <c r="U1376" s="37">
        <f t="shared" si="1"/>
        <v>6</v>
      </c>
      <c r="V1376" s="37"/>
      <c r="W1376" s="37">
        <f>STOCK[[#This Row],[Precio Final]]-STOCK[[#This Row],[Costo total]]</f>
        <v>-5.78</v>
      </c>
      <c r="X1376" s="37">
        <f>STOCK[[#This Row],[Ganancia Unitaria]]*STOCK[[#This Row],[Salidas]]</f>
        <v>0</v>
      </c>
      <c r="Y1376" s="37"/>
      <c r="Z1376" s="37"/>
      <c r="AA1376" s="37">
        <f>STOCK[[#This Row],[Costo total]]*STOCK[[#This Row],[Entradas]]</f>
        <v>17.34</v>
      </c>
      <c r="AB1376" s="37">
        <f>STOCK[[#This Row],[Stock Actual]]*STOCK[[#This Row],[Costo total]]</f>
        <v>17.34</v>
      </c>
      <c r="AC1376" s="37"/>
    </row>
    <row r="1377" spans="1:29" s="6" customFormat="1" ht="50" customHeight="1">
      <c r="A1377" s="6" t="s">
        <v>3250</v>
      </c>
      <c r="B1377" s="40"/>
      <c r="C1377" s="37" t="s">
        <v>4</v>
      </c>
      <c r="D1377" s="37" t="s">
        <v>2585</v>
      </c>
      <c r="E1377" s="37" t="s">
        <v>3204</v>
      </c>
      <c r="F1377" s="37" t="s">
        <v>2998</v>
      </c>
      <c r="G1377" s="37"/>
      <c r="H1377" s="37">
        <f>STOCK[[#This Row],[Precio Final]]</f>
        <v>0</v>
      </c>
      <c r="I1377" s="102">
        <f>STOCK[[#This Row],[Precio Venta Ideal (x1.5)]]</f>
        <v>9</v>
      </c>
      <c r="J1377" s="38">
        <v>4</v>
      </c>
      <c r="K1377" s="38">
        <f>SUMIFS(VENTAS[Cantidad],VENTAS[Código del producto Vendido],STOCK[[#This Row],[Code]])</f>
        <v>0</v>
      </c>
      <c r="L1377" s="38">
        <f>STOCK[[#This Row],[Entradas]]-STOCK[[#This Row],[Salidas]]</f>
        <v>4</v>
      </c>
      <c r="M1377" s="37">
        <f>STOCK[[#This Row],[Precio Final]]*10%</f>
        <v>0</v>
      </c>
      <c r="N1377" s="37"/>
      <c r="O1377" s="37"/>
      <c r="P1377" s="37">
        <v>8.6300000000000008</v>
      </c>
      <c r="Q1377" s="38"/>
      <c r="R1377" s="37"/>
      <c r="S1377" s="37">
        <f>STOCK[[#This Row],[Peso (g)]]*STOCK[[#This Row],[Precio Envío Kilogramo (USD)]]/1000</f>
        <v>0</v>
      </c>
      <c r="T1377" s="37">
        <f>STOCK[[#This Row],[Costo Unitario (USD)]]+STOCK[[#This Row],[Costo Envío (USD)]]+STOCK[[#This Row],[Comisión 10%]]</f>
        <v>8.6300000000000008</v>
      </c>
      <c r="U1377" s="37">
        <f t="shared" ref="U1377:U1408" si="2">ROUNDUP(T1377,0)</f>
        <v>9</v>
      </c>
      <c r="V1377" s="37"/>
      <c r="W1377" s="37">
        <f>STOCK[[#This Row],[Precio Final]]-STOCK[[#This Row],[Costo total]]</f>
        <v>-8.6300000000000008</v>
      </c>
      <c r="X1377" s="37">
        <f>STOCK[[#This Row],[Ganancia Unitaria]]*STOCK[[#This Row],[Salidas]]</f>
        <v>0</v>
      </c>
      <c r="Y1377" s="37"/>
      <c r="Z1377" s="37"/>
      <c r="AA1377" s="37">
        <f>STOCK[[#This Row],[Costo total]]*STOCK[[#This Row],[Entradas]]</f>
        <v>34.520000000000003</v>
      </c>
      <c r="AB1377" s="37">
        <f>STOCK[[#This Row],[Stock Actual]]*STOCK[[#This Row],[Costo total]]</f>
        <v>34.520000000000003</v>
      </c>
      <c r="AC1377" s="37"/>
    </row>
    <row r="1378" spans="1:29" s="6" customFormat="1" ht="50" customHeight="1">
      <c r="A1378" s="6" t="s">
        <v>3251</v>
      </c>
      <c r="B1378" s="40"/>
      <c r="C1378" s="37" t="s">
        <v>4</v>
      </c>
      <c r="D1378" s="37" t="s">
        <v>2585</v>
      </c>
      <c r="E1378" s="37" t="s">
        <v>3416</v>
      </c>
      <c r="F1378" s="37" t="s">
        <v>3210</v>
      </c>
      <c r="G1378" s="37"/>
      <c r="H1378" s="37">
        <f>STOCK[[#This Row],[Precio Final]]</f>
        <v>0</v>
      </c>
      <c r="I1378" s="102">
        <f>STOCK[[#This Row],[Precio Venta Ideal (x1.5)]]</f>
        <v>11</v>
      </c>
      <c r="J1378" s="38">
        <v>6</v>
      </c>
      <c r="K1378" s="38">
        <f>SUMIFS(VENTAS[Cantidad],VENTAS[Código del producto Vendido],STOCK[[#This Row],[Code]])</f>
        <v>0</v>
      </c>
      <c r="L1378" s="38">
        <f>STOCK[[#This Row],[Entradas]]-STOCK[[#This Row],[Salidas]]</f>
        <v>6</v>
      </c>
      <c r="M1378" s="37">
        <f>STOCK[[#This Row],[Precio Final]]*10%</f>
        <v>0</v>
      </c>
      <c r="N1378" s="37"/>
      <c r="O1378" s="37"/>
      <c r="P1378" s="37">
        <v>10.52</v>
      </c>
      <c r="Q1378" s="38"/>
      <c r="R1378" s="37"/>
      <c r="S1378" s="37">
        <f>STOCK[[#This Row],[Peso (g)]]*STOCK[[#This Row],[Precio Envío Kilogramo (USD)]]/1000</f>
        <v>0</v>
      </c>
      <c r="T1378" s="37">
        <f>STOCK[[#This Row],[Costo Unitario (USD)]]+STOCK[[#This Row],[Costo Envío (USD)]]+STOCK[[#This Row],[Comisión 10%]]</f>
        <v>10.52</v>
      </c>
      <c r="U1378" s="37">
        <f t="shared" si="2"/>
        <v>11</v>
      </c>
      <c r="V1378" s="37"/>
      <c r="W1378" s="37">
        <f>STOCK[[#This Row],[Precio Final]]-STOCK[[#This Row],[Costo total]]</f>
        <v>-10.52</v>
      </c>
      <c r="X1378" s="37">
        <f>STOCK[[#This Row],[Ganancia Unitaria]]*STOCK[[#This Row],[Salidas]]</f>
        <v>0</v>
      </c>
      <c r="Y1378" s="37"/>
      <c r="Z1378" s="37"/>
      <c r="AA1378" s="37">
        <f>STOCK[[#This Row],[Costo total]]*STOCK[[#This Row],[Entradas]]</f>
        <v>63.12</v>
      </c>
      <c r="AB1378" s="37">
        <f>STOCK[[#This Row],[Stock Actual]]*STOCK[[#This Row],[Costo total]]</f>
        <v>63.12</v>
      </c>
      <c r="AC1378" s="37"/>
    </row>
    <row r="1379" spans="1:29" s="6" customFormat="1" ht="50" customHeight="1">
      <c r="A1379" s="6" t="s">
        <v>3252</v>
      </c>
      <c r="B1379" s="40"/>
      <c r="C1379" s="37" t="s">
        <v>4</v>
      </c>
      <c r="D1379" s="37" t="s">
        <v>2585</v>
      </c>
      <c r="E1379" s="37" t="s">
        <v>3395</v>
      </c>
      <c r="F1379" s="37" t="s">
        <v>2998</v>
      </c>
      <c r="G1379" s="37"/>
      <c r="H1379" s="37">
        <f>STOCK[[#This Row],[Precio Final]]</f>
        <v>0</v>
      </c>
      <c r="I1379" s="102">
        <f>STOCK[[#This Row],[Precio Venta Ideal (x1.5)]]</f>
        <v>10</v>
      </c>
      <c r="J1379" s="38">
        <v>3</v>
      </c>
      <c r="K1379" s="38">
        <f>SUMIFS(VENTAS[Cantidad],VENTAS[Código del producto Vendido],STOCK[[#This Row],[Code]])</f>
        <v>0</v>
      </c>
      <c r="L1379" s="38">
        <f>STOCK[[#This Row],[Entradas]]-STOCK[[#This Row],[Salidas]]</f>
        <v>3</v>
      </c>
      <c r="M1379" s="37">
        <f>STOCK[[#This Row],[Precio Final]]*10%</f>
        <v>0</v>
      </c>
      <c r="N1379" s="37"/>
      <c r="O1379" s="37"/>
      <c r="P1379" s="37">
        <v>9.39</v>
      </c>
      <c r="Q1379" s="38"/>
      <c r="R1379" s="37"/>
      <c r="S1379" s="37">
        <f>STOCK[[#This Row],[Peso (g)]]*STOCK[[#This Row],[Precio Envío Kilogramo (USD)]]/1000</f>
        <v>0</v>
      </c>
      <c r="T1379" s="37">
        <f>STOCK[[#This Row],[Costo Unitario (USD)]]+STOCK[[#This Row],[Costo Envío (USD)]]+STOCK[[#This Row],[Comisión 10%]]</f>
        <v>9.39</v>
      </c>
      <c r="U1379" s="37">
        <f t="shared" si="2"/>
        <v>10</v>
      </c>
      <c r="V1379" s="37"/>
      <c r="W1379" s="37">
        <f>STOCK[[#This Row],[Precio Final]]-STOCK[[#This Row],[Costo total]]</f>
        <v>-9.39</v>
      </c>
      <c r="X1379" s="37">
        <f>STOCK[[#This Row],[Ganancia Unitaria]]*STOCK[[#This Row],[Salidas]]</f>
        <v>0</v>
      </c>
      <c r="Y1379" s="37"/>
      <c r="Z1379" s="37"/>
      <c r="AA1379" s="37">
        <f>STOCK[[#This Row],[Costo total]]*STOCK[[#This Row],[Entradas]]</f>
        <v>28.17</v>
      </c>
      <c r="AB1379" s="37">
        <f>STOCK[[#This Row],[Stock Actual]]*STOCK[[#This Row],[Costo total]]</f>
        <v>28.17</v>
      </c>
      <c r="AC1379" s="37"/>
    </row>
    <row r="1380" spans="1:29" s="6" customFormat="1" ht="50" customHeight="1">
      <c r="A1380" s="6" t="s">
        <v>3253</v>
      </c>
      <c r="B1380" s="40"/>
      <c r="C1380" s="37" t="s">
        <v>4</v>
      </c>
      <c r="D1380" s="37" t="s">
        <v>2585</v>
      </c>
      <c r="E1380" s="37" t="s">
        <v>3396</v>
      </c>
      <c r="F1380" s="37" t="s">
        <v>3209</v>
      </c>
      <c r="G1380" s="37"/>
      <c r="H1380" s="37">
        <f>STOCK[[#This Row],[Precio Final]]</f>
        <v>0</v>
      </c>
      <c r="I1380" s="102">
        <f>STOCK[[#This Row],[Precio Venta Ideal (x1.5)]]</f>
        <v>9</v>
      </c>
      <c r="J1380" s="38">
        <v>5</v>
      </c>
      <c r="K1380" s="38">
        <f>SUMIFS(VENTAS[Cantidad],VENTAS[Código del producto Vendido],STOCK[[#This Row],[Code]])</f>
        <v>0</v>
      </c>
      <c r="L1380" s="38">
        <f>STOCK[[#This Row],[Entradas]]-STOCK[[#This Row],[Salidas]]</f>
        <v>5</v>
      </c>
      <c r="M1380" s="37">
        <f>STOCK[[#This Row],[Precio Final]]*10%</f>
        <v>0</v>
      </c>
      <c r="N1380" s="37"/>
      <c r="O1380" s="37"/>
      <c r="P1380" s="37">
        <v>8.49</v>
      </c>
      <c r="Q1380" s="38"/>
      <c r="R1380" s="37"/>
      <c r="S1380" s="37">
        <f>STOCK[[#This Row],[Peso (g)]]*STOCK[[#This Row],[Precio Envío Kilogramo (USD)]]/1000</f>
        <v>0</v>
      </c>
      <c r="T1380" s="37">
        <f>STOCK[[#This Row],[Costo Unitario (USD)]]+STOCK[[#This Row],[Costo Envío (USD)]]+STOCK[[#This Row],[Comisión 10%]]</f>
        <v>8.49</v>
      </c>
      <c r="U1380" s="37">
        <f t="shared" si="2"/>
        <v>9</v>
      </c>
      <c r="V1380" s="37"/>
      <c r="W1380" s="37">
        <f>STOCK[[#This Row],[Precio Final]]-STOCK[[#This Row],[Costo total]]</f>
        <v>-8.49</v>
      </c>
      <c r="X1380" s="37">
        <f>STOCK[[#This Row],[Ganancia Unitaria]]*STOCK[[#This Row],[Salidas]]</f>
        <v>0</v>
      </c>
      <c r="Y1380" s="37"/>
      <c r="Z1380" s="37"/>
      <c r="AA1380" s="37">
        <f>STOCK[[#This Row],[Costo total]]*STOCK[[#This Row],[Entradas]]</f>
        <v>42.45</v>
      </c>
      <c r="AB1380" s="37">
        <f>STOCK[[#This Row],[Stock Actual]]*STOCK[[#This Row],[Costo total]]</f>
        <v>42.45</v>
      </c>
      <c r="AC1380" s="37"/>
    </row>
    <row r="1381" spans="1:29" s="6" customFormat="1" ht="50" customHeight="1">
      <c r="A1381" s="6" t="s">
        <v>3254</v>
      </c>
      <c r="B1381" s="40"/>
      <c r="C1381" s="37" t="s">
        <v>4</v>
      </c>
      <c r="D1381" s="37" t="s">
        <v>2585</v>
      </c>
      <c r="E1381" s="37" t="s">
        <v>3417</v>
      </c>
      <c r="F1381" s="37" t="s">
        <v>3210</v>
      </c>
      <c r="G1381" s="37"/>
      <c r="H1381" s="37">
        <f>STOCK[[#This Row],[Precio Final]]</f>
        <v>0</v>
      </c>
      <c r="I1381" s="102">
        <f>STOCK[[#This Row],[Precio Venta Ideal (x1.5)]]</f>
        <v>12</v>
      </c>
      <c r="J1381" s="38">
        <v>4</v>
      </c>
      <c r="K1381" s="38">
        <f>SUMIFS(VENTAS[Cantidad],VENTAS[Código del producto Vendido],STOCK[[#This Row],[Code]])</f>
        <v>0</v>
      </c>
      <c r="L1381" s="38">
        <f>STOCK[[#This Row],[Entradas]]-STOCK[[#This Row],[Salidas]]</f>
        <v>4</v>
      </c>
      <c r="M1381" s="37">
        <f>STOCK[[#This Row],[Precio Final]]*10%</f>
        <v>0</v>
      </c>
      <c r="N1381" s="37"/>
      <c r="O1381" s="37"/>
      <c r="P1381" s="37">
        <v>11.7</v>
      </c>
      <c r="Q1381" s="38"/>
      <c r="R1381" s="37"/>
      <c r="S1381" s="37">
        <f>STOCK[[#This Row],[Peso (g)]]*STOCK[[#This Row],[Precio Envío Kilogramo (USD)]]/1000</f>
        <v>0</v>
      </c>
      <c r="T1381" s="37">
        <f>STOCK[[#This Row],[Costo Unitario (USD)]]+STOCK[[#This Row],[Costo Envío (USD)]]+STOCK[[#This Row],[Comisión 10%]]</f>
        <v>11.7</v>
      </c>
      <c r="U1381" s="37">
        <f t="shared" si="2"/>
        <v>12</v>
      </c>
      <c r="V1381" s="37"/>
      <c r="W1381" s="37">
        <f>STOCK[[#This Row],[Precio Final]]-STOCK[[#This Row],[Costo total]]</f>
        <v>-11.7</v>
      </c>
      <c r="X1381" s="37">
        <f>STOCK[[#This Row],[Ganancia Unitaria]]*STOCK[[#This Row],[Salidas]]</f>
        <v>0</v>
      </c>
      <c r="Y1381" s="37"/>
      <c r="Z1381" s="37"/>
      <c r="AA1381" s="37">
        <f>STOCK[[#This Row],[Costo total]]*STOCK[[#This Row],[Entradas]]</f>
        <v>46.8</v>
      </c>
      <c r="AB1381" s="37">
        <f>STOCK[[#This Row],[Stock Actual]]*STOCK[[#This Row],[Costo total]]</f>
        <v>46.8</v>
      </c>
      <c r="AC1381" s="37"/>
    </row>
    <row r="1382" spans="1:29" s="6" customFormat="1" ht="50" customHeight="1">
      <c r="A1382" s="6" t="s">
        <v>3255</v>
      </c>
      <c r="B1382" s="40"/>
      <c r="C1382" s="37" t="s">
        <v>4</v>
      </c>
      <c r="D1382" s="37" t="s">
        <v>2585</v>
      </c>
      <c r="E1382" s="37" t="s">
        <v>3205</v>
      </c>
      <c r="F1382" s="37" t="s">
        <v>3209</v>
      </c>
      <c r="G1382" s="37"/>
      <c r="H1382" s="37">
        <f>STOCK[[#This Row],[Precio Final]]</f>
        <v>0</v>
      </c>
      <c r="I1382" s="102">
        <f>STOCK[[#This Row],[Precio Venta Ideal (x1.5)]]</f>
        <v>12</v>
      </c>
      <c r="J1382" s="38">
        <v>3</v>
      </c>
      <c r="K1382" s="38">
        <f>SUMIFS(VENTAS[Cantidad],VENTAS[Código del producto Vendido],STOCK[[#This Row],[Code]])</f>
        <v>0</v>
      </c>
      <c r="L1382" s="38">
        <f>STOCK[[#This Row],[Entradas]]-STOCK[[#This Row],[Salidas]]</f>
        <v>3</v>
      </c>
      <c r="M1382" s="37">
        <f>STOCK[[#This Row],[Precio Final]]*10%</f>
        <v>0</v>
      </c>
      <c r="N1382" s="37"/>
      <c r="O1382" s="37"/>
      <c r="P1382" s="37">
        <v>11.09</v>
      </c>
      <c r="Q1382" s="38"/>
      <c r="R1382" s="37"/>
      <c r="S1382" s="37">
        <f>STOCK[[#This Row],[Peso (g)]]*STOCK[[#This Row],[Precio Envío Kilogramo (USD)]]/1000</f>
        <v>0</v>
      </c>
      <c r="T1382" s="37">
        <f>STOCK[[#This Row],[Costo Unitario (USD)]]+STOCK[[#This Row],[Costo Envío (USD)]]+STOCK[[#This Row],[Comisión 10%]]</f>
        <v>11.09</v>
      </c>
      <c r="U1382" s="37">
        <f t="shared" si="2"/>
        <v>12</v>
      </c>
      <c r="V1382" s="37"/>
      <c r="W1382" s="37">
        <f>STOCK[[#This Row],[Precio Final]]-STOCK[[#This Row],[Costo total]]</f>
        <v>-11.09</v>
      </c>
      <c r="X1382" s="37">
        <f>STOCK[[#This Row],[Ganancia Unitaria]]*STOCK[[#This Row],[Salidas]]</f>
        <v>0</v>
      </c>
      <c r="Y1382" s="37"/>
      <c r="Z1382" s="37"/>
      <c r="AA1382" s="37">
        <f>STOCK[[#This Row],[Costo total]]*STOCK[[#This Row],[Entradas]]</f>
        <v>33.269999999999996</v>
      </c>
      <c r="AB1382" s="37">
        <f>STOCK[[#This Row],[Stock Actual]]*STOCK[[#This Row],[Costo total]]</f>
        <v>33.269999999999996</v>
      </c>
      <c r="AC1382" s="37"/>
    </row>
    <row r="1383" spans="1:29" s="6" customFormat="1" ht="50" customHeight="1">
      <c r="A1383" s="6" t="s">
        <v>3256</v>
      </c>
      <c r="B1383" s="40"/>
      <c r="C1383" s="37" t="s">
        <v>4</v>
      </c>
      <c r="D1383" s="37" t="s">
        <v>2585</v>
      </c>
      <c r="E1383" s="37" t="s">
        <v>3206</v>
      </c>
      <c r="F1383" s="37" t="s">
        <v>3209</v>
      </c>
      <c r="G1383" s="37"/>
      <c r="H1383" s="37">
        <f>STOCK[[#This Row],[Precio Final]]</f>
        <v>0</v>
      </c>
      <c r="I1383" s="102">
        <f>STOCK[[#This Row],[Precio Venta Ideal (x1.5)]]</f>
        <v>12</v>
      </c>
      <c r="J1383" s="38">
        <v>3</v>
      </c>
      <c r="K1383" s="38">
        <f>SUMIFS(VENTAS[Cantidad],VENTAS[Código del producto Vendido],STOCK[[#This Row],[Code]])</f>
        <v>0</v>
      </c>
      <c r="L1383" s="38">
        <f>STOCK[[#This Row],[Entradas]]-STOCK[[#This Row],[Salidas]]</f>
        <v>3</v>
      </c>
      <c r="M1383" s="37">
        <f>STOCK[[#This Row],[Precio Final]]*10%</f>
        <v>0</v>
      </c>
      <c r="N1383" s="37"/>
      <c r="O1383" s="37"/>
      <c r="P1383" s="37">
        <v>11.66</v>
      </c>
      <c r="Q1383" s="38"/>
      <c r="R1383" s="37"/>
      <c r="S1383" s="37">
        <f>STOCK[[#This Row],[Peso (g)]]*STOCK[[#This Row],[Precio Envío Kilogramo (USD)]]/1000</f>
        <v>0</v>
      </c>
      <c r="T1383" s="37">
        <f>STOCK[[#This Row],[Costo Unitario (USD)]]+STOCK[[#This Row],[Costo Envío (USD)]]+STOCK[[#This Row],[Comisión 10%]]</f>
        <v>11.66</v>
      </c>
      <c r="U1383" s="37">
        <f t="shared" si="2"/>
        <v>12</v>
      </c>
      <c r="V1383" s="37"/>
      <c r="W1383" s="37">
        <f>STOCK[[#This Row],[Precio Final]]-STOCK[[#This Row],[Costo total]]</f>
        <v>-11.66</v>
      </c>
      <c r="X1383" s="37">
        <f>STOCK[[#This Row],[Ganancia Unitaria]]*STOCK[[#This Row],[Salidas]]</f>
        <v>0</v>
      </c>
      <c r="Y1383" s="37"/>
      <c r="Z1383" s="37"/>
      <c r="AA1383" s="37">
        <f>STOCK[[#This Row],[Costo total]]*STOCK[[#This Row],[Entradas]]</f>
        <v>34.980000000000004</v>
      </c>
      <c r="AB1383" s="37">
        <f>STOCK[[#This Row],[Stock Actual]]*STOCK[[#This Row],[Costo total]]</f>
        <v>34.980000000000004</v>
      </c>
      <c r="AC1383" s="37"/>
    </row>
    <row r="1384" spans="1:29" s="6" customFormat="1" ht="50" customHeight="1">
      <c r="A1384" s="6" t="s">
        <v>3257</v>
      </c>
      <c r="B1384" s="40"/>
      <c r="C1384" s="37" t="s">
        <v>4</v>
      </c>
      <c r="D1384" s="37" t="s">
        <v>2585</v>
      </c>
      <c r="E1384" s="37" t="s">
        <v>3207</v>
      </c>
      <c r="F1384" s="37" t="s">
        <v>3209</v>
      </c>
      <c r="G1384" s="37"/>
      <c r="H1384" s="37">
        <f>STOCK[[#This Row],[Precio Final]]</f>
        <v>0</v>
      </c>
      <c r="I1384" s="102">
        <f>STOCK[[#This Row],[Precio Venta Ideal (x1.5)]]</f>
        <v>12</v>
      </c>
      <c r="J1384" s="38">
        <v>3</v>
      </c>
      <c r="K1384" s="38">
        <f>SUMIFS(VENTAS[Cantidad],VENTAS[Código del producto Vendido],STOCK[[#This Row],[Code]])</f>
        <v>0</v>
      </c>
      <c r="L1384" s="38">
        <f>STOCK[[#This Row],[Entradas]]-STOCK[[#This Row],[Salidas]]</f>
        <v>3</v>
      </c>
      <c r="M1384" s="37">
        <f>STOCK[[#This Row],[Precio Final]]*10%</f>
        <v>0</v>
      </c>
      <c r="N1384" s="37"/>
      <c r="O1384" s="37"/>
      <c r="P1384" s="37">
        <v>11.38</v>
      </c>
      <c r="Q1384" s="38"/>
      <c r="R1384" s="37"/>
      <c r="S1384" s="37">
        <f>STOCK[[#This Row],[Peso (g)]]*STOCK[[#This Row],[Precio Envío Kilogramo (USD)]]/1000</f>
        <v>0</v>
      </c>
      <c r="T1384" s="37">
        <f>STOCK[[#This Row],[Costo Unitario (USD)]]+STOCK[[#This Row],[Costo Envío (USD)]]+STOCK[[#This Row],[Comisión 10%]]</f>
        <v>11.38</v>
      </c>
      <c r="U1384" s="37">
        <f t="shared" si="2"/>
        <v>12</v>
      </c>
      <c r="V1384" s="37"/>
      <c r="W1384" s="37">
        <f>STOCK[[#This Row],[Precio Final]]-STOCK[[#This Row],[Costo total]]</f>
        <v>-11.38</v>
      </c>
      <c r="X1384" s="37">
        <f>STOCK[[#This Row],[Ganancia Unitaria]]*STOCK[[#This Row],[Salidas]]</f>
        <v>0</v>
      </c>
      <c r="Y1384" s="37"/>
      <c r="Z1384" s="37"/>
      <c r="AA1384" s="37">
        <f>STOCK[[#This Row],[Costo total]]*STOCK[[#This Row],[Entradas]]</f>
        <v>34.14</v>
      </c>
      <c r="AB1384" s="37">
        <f>STOCK[[#This Row],[Stock Actual]]*STOCK[[#This Row],[Costo total]]</f>
        <v>34.14</v>
      </c>
      <c r="AC1384" s="37"/>
    </row>
    <row r="1385" spans="1:29" s="6" customFormat="1" ht="50" customHeight="1">
      <c r="A1385" s="6" t="s">
        <v>3258</v>
      </c>
      <c r="B1385" s="40"/>
      <c r="C1385" s="37" t="s">
        <v>4</v>
      </c>
      <c r="D1385" s="37" t="s">
        <v>2231</v>
      </c>
      <c r="E1385" s="37" t="s">
        <v>3208</v>
      </c>
      <c r="F1385" s="37" t="s">
        <v>241</v>
      </c>
      <c r="G1385" s="37"/>
      <c r="H1385" s="37">
        <f>STOCK[[#This Row],[Precio Final]]</f>
        <v>0</v>
      </c>
      <c r="I1385" s="102">
        <f>STOCK[[#This Row],[Precio Venta Ideal (x1.5)]]</f>
        <v>11</v>
      </c>
      <c r="J1385" s="38">
        <v>4</v>
      </c>
      <c r="K1385" s="38">
        <f>SUMIFS(VENTAS[Cantidad],VENTAS[Código del producto Vendido],STOCK[[#This Row],[Code]])</f>
        <v>0</v>
      </c>
      <c r="L1385" s="38">
        <f>STOCK[[#This Row],[Entradas]]-STOCK[[#This Row],[Salidas]]</f>
        <v>4</v>
      </c>
      <c r="M1385" s="37">
        <f>STOCK[[#This Row],[Precio Final]]*10%</f>
        <v>0</v>
      </c>
      <c r="N1385" s="37"/>
      <c r="O1385" s="37"/>
      <c r="P1385" s="37">
        <v>10.29</v>
      </c>
      <c r="Q1385" s="38"/>
      <c r="R1385" s="37"/>
      <c r="S1385" s="37">
        <f>STOCK[[#This Row],[Peso (g)]]*STOCK[[#This Row],[Precio Envío Kilogramo (USD)]]/1000</f>
        <v>0</v>
      </c>
      <c r="T1385" s="37">
        <f>STOCK[[#This Row],[Costo Unitario (USD)]]+STOCK[[#This Row],[Costo Envío (USD)]]+STOCK[[#This Row],[Comisión 10%]]</f>
        <v>10.29</v>
      </c>
      <c r="U1385" s="37">
        <f t="shared" si="2"/>
        <v>11</v>
      </c>
      <c r="V1385" s="37"/>
      <c r="W1385" s="37">
        <f>STOCK[[#This Row],[Precio Final]]-STOCK[[#This Row],[Costo total]]</f>
        <v>-10.29</v>
      </c>
      <c r="X1385" s="37">
        <f>STOCK[[#This Row],[Ganancia Unitaria]]*STOCK[[#This Row],[Salidas]]</f>
        <v>0</v>
      </c>
      <c r="Y1385" s="37"/>
      <c r="Z1385" s="37"/>
      <c r="AA1385" s="37">
        <f>STOCK[[#This Row],[Costo total]]*STOCK[[#This Row],[Entradas]]</f>
        <v>41.16</v>
      </c>
      <c r="AB1385" s="37">
        <f>STOCK[[#This Row],[Stock Actual]]*STOCK[[#This Row],[Costo total]]</f>
        <v>41.16</v>
      </c>
      <c r="AC1385" s="37"/>
    </row>
    <row r="1386" spans="1:29" s="6" customFormat="1" ht="50" customHeight="1">
      <c r="A1386" s="6" t="s">
        <v>3259</v>
      </c>
      <c r="B1386" s="40"/>
      <c r="C1386" s="37" t="s">
        <v>4</v>
      </c>
      <c r="D1386" s="37" t="s">
        <v>3397</v>
      </c>
      <c r="E1386" s="37" t="s">
        <v>3211</v>
      </c>
      <c r="F1386" s="37" t="s">
        <v>238</v>
      </c>
      <c r="G1386" s="37"/>
      <c r="H1386" s="37">
        <f>STOCK[[#This Row],[Precio Final]]</f>
        <v>0</v>
      </c>
      <c r="I1386" s="102">
        <f>STOCK[[#This Row],[Precio Venta Ideal (x1.5)]]</f>
        <v>12</v>
      </c>
      <c r="J1386" s="38">
        <v>2</v>
      </c>
      <c r="K1386" s="38">
        <f>SUMIFS(VENTAS[Cantidad],VENTAS[Código del producto Vendido],STOCK[[#This Row],[Code]])</f>
        <v>0</v>
      </c>
      <c r="L1386" s="38">
        <f>STOCK[[#This Row],[Entradas]]-STOCK[[#This Row],[Salidas]]</f>
        <v>2</v>
      </c>
      <c r="M1386" s="37">
        <f>STOCK[[#This Row],[Precio Final]]*10%</f>
        <v>0</v>
      </c>
      <c r="N1386" s="37"/>
      <c r="O1386" s="37"/>
      <c r="P1386" s="37">
        <v>11.85</v>
      </c>
      <c r="Q1386" s="38"/>
      <c r="R1386" s="37"/>
      <c r="S1386" s="37">
        <f>STOCK[[#This Row],[Peso (g)]]*STOCK[[#This Row],[Precio Envío Kilogramo (USD)]]/1000</f>
        <v>0</v>
      </c>
      <c r="T1386" s="37">
        <f>STOCK[[#This Row],[Costo Unitario (USD)]]+STOCK[[#This Row],[Costo Envío (USD)]]+STOCK[[#This Row],[Comisión 10%]]</f>
        <v>11.85</v>
      </c>
      <c r="U1386" s="37">
        <f t="shared" si="2"/>
        <v>12</v>
      </c>
      <c r="V1386" s="37"/>
      <c r="W1386" s="37">
        <f>STOCK[[#This Row],[Precio Final]]-STOCK[[#This Row],[Costo total]]</f>
        <v>-11.85</v>
      </c>
      <c r="X1386" s="37">
        <f>STOCK[[#This Row],[Ganancia Unitaria]]*STOCK[[#This Row],[Salidas]]</f>
        <v>0</v>
      </c>
      <c r="Y1386" s="37"/>
      <c r="Z1386" s="37"/>
      <c r="AA1386" s="37">
        <f>STOCK[[#This Row],[Costo total]]*STOCK[[#This Row],[Entradas]]</f>
        <v>23.7</v>
      </c>
      <c r="AB1386" s="37">
        <f>STOCK[[#This Row],[Stock Actual]]*STOCK[[#This Row],[Costo total]]</f>
        <v>23.7</v>
      </c>
      <c r="AC1386" s="37"/>
    </row>
    <row r="1387" spans="1:29" s="6" customFormat="1" ht="50" customHeight="1">
      <c r="A1387" s="6" t="s">
        <v>3260</v>
      </c>
      <c r="B1387" s="40"/>
      <c r="C1387" s="37" t="s">
        <v>4</v>
      </c>
      <c r="D1387" s="37" t="s">
        <v>3397</v>
      </c>
      <c r="E1387" s="37" t="s">
        <v>3211</v>
      </c>
      <c r="F1387" s="37" t="s">
        <v>241</v>
      </c>
      <c r="G1387" s="37"/>
      <c r="H1387" s="37">
        <f>STOCK[[#This Row],[Precio Final]]</f>
        <v>0</v>
      </c>
      <c r="I1387" s="102">
        <f>STOCK[[#This Row],[Precio Venta Ideal (x1.5)]]</f>
        <v>12</v>
      </c>
      <c r="J1387" s="38">
        <v>2</v>
      </c>
      <c r="K1387" s="38">
        <f>SUMIFS(VENTAS[Cantidad],VENTAS[Código del producto Vendido],STOCK[[#This Row],[Code]])</f>
        <v>0</v>
      </c>
      <c r="L1387" s="38">
        <f>STOCK[[#This Row],[Entradas]]-STOCK[[#This Row],[Salidas]]</f>
        <v>2</v>
      </c>
      <c r="M1387" s="37">
        <f>STOCK[[#This Row],[Precio Final]]*10%</f>
        <v>0</v>
      </c>
      <c r="N1387" s="37"/>
      <c r="O1387" s="37"/>
      <c r="P1387" s="37">
        <v>11.85</v>
      </c>
      <c r="Q1387" s="38"/>
      <c r="R1387" s="37"/>
      <c r="S1387" s="37">
        <f>STOCK[[#This Row],[Peso (g)]]*STOCK[[#This Row],[Precio Envío Kilogramo (USD)]]/1000</f>
        <v>0</v>
      </c>
      <c r="T1387" s="37">
        <f>STOCK[[#This Row],[Costo Unitario (USD)]]+STOCK[[#This Row],[Costo Envío (USD)]]+STOCK[[#This Row],[Comisión 10%]]</f>
        <v>11.85</v>
      </c>
      <c r="U1387" s="37">
        <f t="shared" si="2"/>
        <v>12</v>
      </c>
      <c r="V1387" s="37"/>
      <c r="W1387" s="37">
        <f>STOCK[[#This Row],[Precio Final]]-STOCK[[#This Row],[Costo total]]</f>
        <v>-11.85</v>
      </c>
      <c r="X1387" s="37">
        <f>STOCK[[#This Row],[Ganancia Unitaria]]*STOCK[[#This Row],[Salidas]]</f>
        <v>0</v>
      </c>
      <c r="Y1387" s="37"/>
      <c r="Z1387" s="37"/>
      <c r="AA1387" s="37">
        <f>STOCK[[#This Row],[Costo total]]*STOCK[[#This Row],[Entradas]]</f>
        <v>23.7</v>
      </c>
      <c r="AB1387" s="37">
        <f>STOCK[[#This Row],[Stock Actual]]*STOCK[[#This Row],[Costo total]]</f>
        <v>23.7</v>
      </c>
      <c r="AC1387" s="37"/>
    </row>
    <row r="1388" spans="1:29" s="6" customFormat="1" ht="50" customHeight="1">
      <c r="A1388" s="6" t="s">
        <v>3261</v>
      </c>
      <c r="B1388" s="40"/>
      <c r="C1388" s="37" t="s">
        <v>4</v>
      </c>
      <c r="D1388" s="37" t="s">
        <v>3397</v>
      </c>
      <c r="E1388" s="37" t="s">
        <v>3211</v>
      </c>
      <c r="F1388" s="37" t="s">
        <v>243</v>
      </c>
      <c r="G1388" s="37"/>
      <c r="H1388" s="37">
        <f>STOCK[[#This Row],[Precio Final]]</f>
        <v>0</v>
      </c>
      <c r="I1388" s="102">
        <f>STOCK[[#This Row],[Precio Venta Ideal (x1.5)]]</f>
        <v>12</v>
      </c>
      <c r="J1388" s="38">
        <v>2</v>
      </c>
      <c r="K1388" s="38">
        <f>SUMIFS(VENTAS[Cantidad],VENTAS[Código del producto Vendido],STOCK[[#This Row],[Code]])</f>
        <v>0</v>
      </c>
      <c r="L1388" s="38">
        <f>STOCK[[#This Row],[Entradas]]-STOCK[[#This Row],[Salidas]]</f>
        <v>2</v>
      </c>
      <c r="M1388" s="37">
        <f>STOCK[[#This Row],[Precio Final]]*10%</f>
        <v>0</v>
      </c>
      <c r="N1388" s="37"/>
      <c r="O1388" s="37"/>
      <c r="P1388" s="37">
        <v>11.85</v>
      </c>
      <c r="Q1388" s="38"/>
      <c r="R1388" s="37"/>
      <c r="S1388" s="37">
        <f>STOCK[[#This Row],[Peso (g)]]*STOCK[[#This Row],[Precio Envío Kilogramo (USD)]]/1000</f>
        <v>0</v>
      </c>
      <c r="T1388" s="37">
        <f>STOCK[[#This Row],[Costo Unitario (USD)]]+STOCK[[#This Row],[Costo Envío (USD)]]+STOCK[[#This Row],[Comisión 10%]]</f>
        <v>11.85</v>
      </c>
      <c r="U1388" s="37">
        <f t="shared" si="2"/>
        <v>12</v>
      </c>
      <c r="V1388" s="37"/>
      <c r="W1388" s="37">
        <f>STOCK[[#This Row],[Precio Final]]-STOCK[[#This Row],[Costo total]]</f>
        <v>-11.85</v>
      </c>
      <c r="X1388" s="37">
        <f>STOCK[[#This Row],[Ganancia Unitaria]]*STOCK[[#This Row],[Salidas]]</f>
        <v>0</v>
      </c>
      <c r="Y1388" s="37"/>
      <c r="Z1388" s="37"/>
      <c r="AA1388" s="37">
        <f>STOCK[[#This Row],[Costo total]]*STOCK[[#This Row],[Entradas]]</f>
        <v>23.7</v>
      </c>
      <c r="AB1388" s="37">
        <f>STOCK[[#This Row],[Stock Actual]]*STOCK[[#This Row],[Costo total]]</f>
        <v>23.7</v>
      </c>
      <c r="AC1388" s="37"/>
    </row>
    <row r="1389" spans="1:29" s="6" customFormat="1" ht="50" customHeight="1">
      <c r="A1389" s="6" t="s">
        <v>3262</v>
      </c>
      <c r="B1389" s="40"/>
      <c r="C1389" s="37" t="s">
        <v>4</v>
      </c>
      <c r="D1389" s="37" t="s">
        <v>3397</v>
      </c>
      <c r="E1389" s="37" t="s">
        <v>3211</v>
      </c>
      <c r="F1389" s="37" t="s">
        <v>244</v>
      </c>
      <c r="G1389" s="37"/>
      <c r="H1389" s="37">
        <f>STOCK[[#This Row],[Precio Final]]</f>
        <v>0</v>
      </c>
      <c r="I1389" s="102">
        <f>STOCK[[#This Row],[Precio Venta Ideal (x1.5)]]</f>
        <v>12</v>
      </c>
      <c r="J1389" s="38">
        <v>2</v>
      </c>
      <c r="K1389" s="38">
        <f>SUMIFS(VENTAS[Cantidad],VENTAS[Código del producto Vendido],STOCK[[#This Row],[Code]])</f>
        <v>0</v>
      </c>
      <c r="L1389" s="38">
        <f>STOCK[[#This Row],[Entradas]]-STOCK[[#This Row],[Salidas]]</f>
        <v>2</v>
      </c>
      <c r="M1389" s="37">
        <f>STOCK[[#This Row],[Precio Final]]*10%</f>
        <v>0</v>
      </c>
      <c r="N1389" s="37"/>
      <c r="O1389" s="37"/>
      <c r="P1389" s="37">
        <v>11.85</v>
      </c>
      <c r="Q1389" s="38"/>
      <c r="R1389" s="37"/>
      <c r="S1389" s="37">
        <f>STOCK[[#This Row],[Peso (g)]]*STOCK[[#This Row],[Precio Envío Kilogramo (USD)]]/1000</f>
        <v>0</v>
      </c>
      <c r="T1389" s="37">
        <f>STOCK[[#This Row],[Costo Unitario (USD)]]+STOCK[[#This Row],[Costo Envío (USD)]]+STOCK[[#This Row],[Comisión 10%]]</f>
        <v>11.85</v>
      </c>
      <c r="U1389" s="37">
        <f t="shared" si="2"/>
        <v>12</v>
      </c>
      <c r="V1389" s="37"/>
      <c r="W1389" s="37">
        <f>STOCK[[#This Row],[Precio Final]]-STOCK[[#This Row],[Costo total]]</f>
        <v>-11.85</v>
      </c>
      <c r="X1389" s="37">
        <f>STOCK[[#This Row],[Ganancia Unitaria]]*STOCK[[#This Row],[Salidas]]</f>
        <v>0</v>
      </c>
      <c r="Y1389" s="37"/>
      <c r="Z1389" s="37"/>
      <c r="AA1389" s="37">
        <f>STOCK[[#This Row],[Costo total]]*STOCK[[#This Row],[Entradas]]</f>
        <v>23.7</v>
      </c>
      <c r="AB1389" s="37">
        <f>STOCK[[#This Row],[Stock Actual]]*STOCK[[#This Row],[Costo total]]</f>
        <v>23.7</v>
      </c>
      <c r="AC1389" s="37"/>
    </row>
    <row r="1390" spans="1:29" s="6" customFormat="1" ht="50" customHeight="1">
      <c r="A1390" s="6" t="s">
        <v>3263</v>
      </c>
      <c r="B1390" s="40"/>
      <c r="C1390" s="37" t="s">
        <v>4</v>
      </c>
      <c r="D1390" s="37" t="s">
        <v>2260</v>
      </c>
      <c r="E1390" s="37" t="s">
        <v>3212</v>
      </c>
      <c r="F1390" s="37" t="s">
        <v>238</v>
      </c>
      <c r="G1390" s="37"/>
      <c r="H1390" s="37">
        <f>STOCK[[#This Row],[Precio Final]]</f>
        <v>0</v>
      </c>
      <c r="I1390" s="102">
        <f>STOCK[[#This Row],[Precio Venta Ideal (x1.5)]]</f>
        <v>6</v>
      </c>
      <c r="J1390" s="38">
        <v>3</v>
      </c>
      <c r="K1390" s="38">
        <f>SUMIFS(VENTAS[Cantidad],VENTAS[Código del producto Vendido],STOCK[[#This Row],[Code]])</f>
        <v>0</v>
      </c>
      <c r="L1390" s="38">
        <f>STOCK[[#This Row],[Entradas]]-STOCK[[#This Row],[Salidas]]</f>
        <v>3</v>
      </c>
      <c r="M1390" s="37">
        <f>STOCK[[#This Row],[Precio Final]]*10%</f>
        <v>0</v>
      </c>
      <c r="N1390" s="37"/>
      <c r="O1390" s="37"/>
      <c r="P1390" s="37">
        <v>5.15</v>
      </c>
      <c r="Q1390" s="38"/>
      <c r="R1390" s="37"/>
      <c r="S1390" s="37">
        <f>STOCK[[#This Row],[Peso (g)]]*STOCK[[#This Row],[Precio Envío Kilogramo (USD)]]/1000</f>
        <v>0</v>
      </c>
      <c r="T1390" s="37">
        <f>STOCK[[#This Row],[Costo Unitario (USD)]]+STOCK[[#This Row],[Costo Envío (USD)]]+STOCK[[#This Row],[Comisión 10%]]</f>
        <v>5.15</v>
      </c>
      <c r="U1390" s="37">
        <f t="shared" si="2"/>
        <v>6</v>
      </c>
      <c r="V1390" s="37"/>
      <c r="W1390" s="37">
        <f>STOCK[[#This Row],[Precio Final]]-STOCK[[#This Row],[Costo total]]</f>
        <v>-5.15</v>
      </c>
      <c r="X1390" s="37">
        <f>STOCK[[#This Row],[Ganancia Unitaria]]*STOCK[[#This Row],[Salidas]]</f>
        <v>0</v>
      </c>
      <c r="Y1390" s="37"/>
      <c r="Z1390" s="37"/>
      <c r="AA1390" s="37">
        <f>STOCK[[#This Row],[Costo total]]*STOCK[[#This Row],[Entradas]]</f>
        <v>15.450000000000001</v>
      </c>
      <c r="AB1390" s="37">
        <f>STOCK[[#This Row],[Stock Actual]]*STOCK[[#This Row],[Costo total]]</f>
        <v>15.450000000000001</v>
      </c>
      <c r="AC1390" s="37"/>
    </row>
    <row r="1391" spans="1:29" s="6" customFormat="1" ht="50" customHeight="1">
      <c r="A1391" s="6" t="s">
        <v>3264</v>
      </c>
      <c r="B1391" s="40"/>
      <c r="C1391" s="37" t="s">
        <v>4</v>
      </c>
      <c r="D1391" s="37" t="s">
        <v>2260</v>
      </c>
      <c r="E1391" s="37" t="s">
        <v>3212</v>
      </c>
      <c r="F1391" s="37" t="s">
        <v>244</v>
      </c>
      <c r="G1391" s="37"/>
      <c r="H1391" s="37">
        <f>STOCK[[#This Row],[Precio Final]]</f>
        <v>0</v>
      </c>
      <c r="I1391" s="102">
        <f>STOCK[[#This Row],[Precio Venta Ideal (x1.5)]]</f>
        <v>6</v>
      </c>
      <c r="J1391" s="38">
        <v>3</v>
      </c>
      <c r="K1391" s="38">
        <f>SUMIFS(VENTAS[Cantidad],VENTAS[Código del producto Vendido],STOCK[[#This Row],[Code]])</f>
        <v>0</v>
      </c>
      <c r="L1391" s="38">
        <f>STOCK[[#This Row],[Entradas]]-STOCK[[#This Row],[Salidas]]</f>
        <v>3</v>
      </c>
      <c r="M1391" s="37">
        <f>STOCK[[#This Row],[Precio Final]]*10%</f>
        <v>0</v>
      </c>
      <c r="N1391" s="37"/>
      <c r="O1391" s="37"/>
      <c r="P1391" s="37">
        <v>5.15</v>
      </c>
      <c r="Q1391" s="38"/>
      <c r="R1391" s="37"/>
      <c r="S1391" s="37">
        <f>STOCK[[#This Row],[Peso (g)]]*STOCK[[#This Row],[Precio Envío Kilogramo (USD)]]/1000</f>
        <v>0</v>
      </c>
      <c r="T1391" s="37">
        <f>STOCK[[#This Row],[Costo Unitario (USD)]]+STOCK[[#This Row],[Costo Envío (USD)]]+STOCK[[#This Row],[Comisión 10%]]</f>
        <v>5.15</v>
      </c>
      <c r="U1391" s="37">
        <f t="shared" si="2"/>
        <v>6</v>
      </c>
      <c r="V1391" s="37"/>
      <c r="W1391" s="37">
        <f>STOCK[[#This Row],[Precio Final]]-STOCK[[#This Row],[Costo total]]</f>
        <v>-5.15</v>
      </c>
      <c r="X1391" s="37">
        <f>STOCK[[#This Row],[Ganancia Unitaria]]*STOCK[[#This Row],[Salidas]]</f>
        <v>0</v>
      </c>
      <c r="Y1391" s="37"/>
      <c r="Z1391" s="37"/>
      <c r="AA1391" s="37">
        <f>STOCK[[#This Row],[Costo total]]*STOCK[[#This Row],[Entradas]]</f>
        <v>15.450000000000001</v>
      </c>
      <c r="AB1391" s="37">
        <f>STOCK[[#This Row],[Stock Actual]]*STOCK[[#This Row],[Costo total]]</f>
        <v>15.450000000000001</v>
      </c>
      <c r="AC1391" s="37"/>
    </row>
    <row r="1392" spans="1:29" s="6" customFormat="1" ht="50" customHeight="1">
      <c r="A1392" s="6" t="s">
        <v>3265</v>
      </c>
      <c r="B1392" s="40"/>
      <c r="C1392" s="37" t="s">
        <v>4</v>
      </c>
      <c r="D1392" s="37" t="s">
        <v>2585</v>
      </c>
      <c r="E1392" s="37" t="s">
        <v>3213</v>
      </c>
      <c r="F1392" s="37" t="s">
        <v>3210</v>
      </c>
      <c r="G1392" s="37"/>
      <c r="H1392" s="37">
        <f>STOCK[[#This Row],[Precio Final]]</f>
        <v>0</v>
      </c>
      <c r="I1392" s="102">
        <f>STOCK[[#This Row],[Precio Venta Ideal (x1.5)]]</f>
        <v>14</v>
      </c>
      <c r="J1392" s="38">
        <v>2</v>
      </c>
      <c r="K1392" s="38">
        <f>SUMIFS(VENTAS[Cantidad],VENTAS[Código del producto Vendido],STOCK[[#This Row],[Code]])</f>
        <v>0</v>
      </c>
      <c r="L1392" s="38">
        <f>STOCK[[#This Row],[Entradas]]-STOCK[[#This Row],[Salidas]]</f>
        <v>2</v>
      </c>
      <c r="M1392" s="37">
        <f>STOCK[[#This Row],[Precio Final]]*10%</f>
        <v>0</v>
      </c>
      <c r="N1392" s="37"/>
      <c r="O1392" s="37"/>
      <c r="P1392" s="37">
        <v>13.94</v>
      </c>
      <c r="Q1392" s="38"/>
      <c r="R1392" s="37"/>
      <c r="S1392" s="37">
        <f>STOCK[[#This Row],[Peso (g)]]*STOCK[[#This Row],[Precio Envío Kilogramo (USD)]]/1000</f>
        <v>0</v>
      </c>
      <c r="T1392" s="37">
        <f>STOCK[[#This Row],[Costo Unitario (USD)]]+STOCK[[#This Row],[Costo Envío (USD)]]+STOCK[[#This Row],[Comisión 10%]]</f>
        <v>13.94</v>
      </c>
      <c r="U1392" s="37">
        <f t="shared" si="2"/>
        <v>14</v>
      </c>
      <c r="V1392" s="37"/>
      <c r="W1392" s="37">
        <f>STOCK[[#This Row],[Precio Final]]-STOCK[[#This Row],[Costo total]]</f>
        <v>-13.94</v>
      </c>
      <c r="X1392" s="37">
        <f>STOCK[[#This Row],[Ganancia Unitaria]]*STOCK[[#This Row],[Salidas]]</f>
        <v>0</v>
      </c>
      <c r="Y1392" s="37"/>
      <c r="Z1392" s="37"/>
      <c r="AA1392" s="37">
        <f>STOCK[[#This Row],[Costo total]]*STOCK[[#This Row],[Entradas]]</f>
        <v>27.88</v>
      </c>
      <c r="AB1392" s="37">
        <f>STOCK[[#This Row],[Stock Actual]]*STOCK[[#This Row],[Costo total]]</f>
        <v>27.88</v>
      </c>
      <c r="AC1392" s="37"/>
    </row>
    <row r="1393" spans="1:29" s="6" customFormat="1" ht="50" customHeight="1">
      <c r="A1393" s="6" t="s">
        <v>3266</v>
      </c>
      <c r="B1393" s="40"/>
      <c r="C1393" s="37" t="s">
        <v>4</v>
      </c>
      <c r="D1393" s="37" t="s">
        <v>3398</v>
      </c>
      <c r="E1393" s="37" t="s">
        <v>3214</v>
      </c>
      <c r="F1393" s="37" t="s">
        <v>238</v>
      </c>
      <c r="G1393" s="37"/>
      <c r="H1393" s="37">
        <f>STOCK[[#This Row],[Precio Final]]</f>
        <v>0</v>
      </c>
      <c r="I1393" s="102">
        <f>STOCK[[#This Row],[Precio Venta Ideal (x1.5)]]</f>
        <v>9</v>
      </c>
      <c r="J1393" s="38">
        <v>2</v>
      </c>
      <c r="K1393" s="38">
        <f>SUMIFS(VENTAS[Cantidad],VENTAS[Código del producto Vendido],STOCK[[#This Row],[Code]])</f>
        <v>0</v>
      </c>
      <c r="L1393" s="38">
        <f>STOCK[[#This Row],[Entradas]]-STOCK[[#This Row],[Salidas]]</f>
        <v>2</v>
      </c>
      <c r="M1393" s="37">
        <f>STOCK[[#This Row],[Precio Final]]*10%</f>
        <v>0</v>
      </c>
      <c r="N1393" s="37"/>
      <c r="O1393" s="37"/>
      <c r="P1393" s="37">
        <v>8.8699999999999992</v>
      </c>
      <c r="Q1393" s="38"/>
      <c r="R1393" s="37"/>
      <c r="S1393" s="37">
        <f>STOCK[[#This Row],[Peso (g)]]*STOCK[[#This Row],[Precio Envío Kilogramo (USD)]]/1000</f>
        <v>0</v>
      </c>
      <c r="T1393" s="37">
        <f>STOCK[[#This Row],[Costo Unitario (USD)]]+STOCK[[#This Row],[Costo Envío (USD)]]+STOCK[[#This Row],[Comisión 10%]]</f>
        <v>8.8699999999999992</v>
      </c>
      <c r="U1393" s="37">
        <f t="shared" si="2"/>
        <v>9</v>
      </c>
      <c r="V1393" s="37"/>
      <c r="W1393" s="37">
        <f>STOCK[[#This Row],[Precio Final]]-STOCK[[#This Row],[Costo total]]</f>
        <v>-8.8699999999999992</v>
      </c>
      <c r="X1393" s="37">
        <f>STOCK[[#This Row],[Ganancia Unitaria]]*STOCK[[#This Row],[Salidas]]</f>
        <v>0</v>
      </c>
      <c r="Y1393" s="37"/>
      <c r="Z1393" s="37"/>
      <c r="AA1393" s="37">
        <f>STOCK[[#This Row],[Costo total]]*STOCK[[#This Row],[Entradas]]</f>
        <v>17.739999999999998</v>
      </c>
      <c r="AB1393" s="37">
        <f>STOCK[[#This Row],[Stock Actual]]*STOCK[[#This Row],[Costo total]]</f>
        <v>17.739999999999998</v>
      </c>
      <c r="AC1393" s="37"/>
    </row>
    <row r="1394" spans="1:29" s="6" customFormat="1" ht="50" customHeight="1">
      <c r="A1394" s="6" t="s">
        <v>3267</v>
      </c>
      <c r="B1394" s="40"/>
      <c r="C1394" s="37" t="s">
        <v>4</v>
      </c>
      <c r="D1394" s="37" t="s">
        <v>3398</v>
      </c>
      <c r="E1394" s="37" t="s">
        <v>3214</v>
      </c>
      <c r="F1394" s="37" t="s">
        <v>455</v>
      </c>
      <c r="G1394" s="37"/>
      <c r="H1394" s="37">
        <f>STOCK[[#This Row],[Precio Final]]</f>
        <v>0</v>
      </c>
      <c r="I1394" s="102">
        <f>STOCK[[#This Row],[Precio Venta Ideal (x1.5)]]</f>
        <v>9</v>
      </c>
      <c r="J1394" s="38">
        <v>2</v>
      </c>
      <c r="K1394" s="38">
        <f>SUMIFS(VENTAS[Cantidad],VENTAS[Código del producto Vendido],STOCK[[#This Row],[Code]])</f>
        <v>0</v>
      </c>
      <c r="L1394" s="38">
        <f>STOCK[[#This Row],[Entradas]]-STOCK[[#This Row],[Salidas]]</f>
        <v>2</v>
      </c>
      <c r="M1394" s="37">
        <f>STOCK[[#This Row],[Precio Final]]*10%</f>
        <v>0</v>
      </c>
      <c r="N1394" s="37"/>
      <c r="O1394" s="37"/>
      <c r="P1394" s="37">
        <v>8.8699999999999992</v>
      </c>
      <c r="Q1394" s="38"/>
      <c r="R1394" s="37"/>
      <c r="S1394" s="37">
        <f>STOCK[[#This Row],[Peso (g)]]*STOCK[[#This Row],[Precio Envío Kilogramo (USD)]]/1000</f>
        <v>0</v>
      </c>
      <c r="T1394" s="37">
        <f>STOCK[[#This Row],[Costo Unitario (USD)]]+STOCK[[#This Row],[Costo Envío (USD)]]+STOCK[[#This Row],[Comisión 10%]]</f>
        <v>8.8699999999999992</v>
      </c>
      <c r="U1394" s="37">
        <f t="shared" si="2"/>
        <v>9</v>
      </c>
      <c r="V1394" s="37"/>
      <c r="W1394" s="37">
        <f>STOCK[[#This Row],[Precio Final]]-STOCK[[#This Row],[Costo total]]</f>
        <v>-8.8699999999999992</v>
      </c>
      <c r="X1394" s="37">
        <f>STOCK[[#This Row],[Ganancia Unitaria]]*STOCK[[#This Row],[Salidas]]</f>
        <v>0</v>
      </c>
      <c r="Y1394" s="37"/>
      <c r="Z1394" s="37"/>
      <c r="AA1394" s="37">
        <f>STOCK[[#This Row],[Costo total]]*STOCK[[#This Row],[Entradas]]</f>
        <v>17.739999999999998</v>
      </c>
      <c r="AB1394" s="37">
        <f>STOCK[[#This Row],[Stock Actual]]*STOCK[[#This Row],[Costo total]]</f>
        <v>17.739999999999998</v>
      </c>
      <c r="AC1394" s="37"/>
    </row>
    <row r="1395" spans="1:29" s="6" customFormat="1" ht="50" customHeight="1">
      <c r="A1395" s="6" t="s">
        <v>3268</v>
      </c>
      <c r="B1395" s="40"/>
      <c r="C1395" s="37" t="s">
        <v>4</v>
      </c>
      <c r="D1395" s="37" t="s">
        <v>3398</v>
      </c>
      <c r="E1395" s="37" t="s">
        <v>3214</v>
      </c>
      <c r="F1395" s="37" t="s">
        <v>243</v>
      </c>
      <c r="G1395" s="37"/>
      <c r="H1395" s="37">
        <f>STOCK[[#This Row],[Precio Final]]</f>
        <v>0</v>
      </c>
      <c r="I1395" s="102">
        <f>STOCK[[#This Row],[Precio Venta Ideal (x1.5)]]</f>
        <v>9</v>
      </c>
      <c r="J1395" s="38">
        <v>3</v>
      </c>
      <c r="K1395" s="38">
        <f>SUMIFS(VENTAS[Cantidad],VENTAS[Código del producto Vendido],STOCK[[#This Row],[Code]])</f>
        <v>0</v>
      </c>
      <c r="L1395" s="38">
        <f>STOCK[[#This Row],[Entradas]]-STOCK[[#This Row],[Salidas]]</f>
        <v>3</v>
      </c>
      <c r="M1395" s="37">
        <f>STOCK[[#This Row],[Precio Final]]*10%</f>
        <v>0</v>
      </c>
      <c r="N1395" s="37"/>
      <c r="O1395" s="37"/>
      <c r="P1395" s="37">
        <v>8.8699999999999992</v>
      </c>
      <c r="Q1395" s="38"/>
      <c r="R1395" s="37"/>
      <c r="S1395" s="37">
        <f>STOCK[[#This Row],[Peso (g)]]*STOCK[[#This Row],[Precio Envío Kilogramo (USD)]]/1000</f>
        <v>0</v>
      </c>
      <c r="T1395" s="37">
        <f>STOCK[[#This Row],[Costo Unitario (USD)]]+STOCK[[#This Row],[Costo Envío (USD)]]+STOCK[[#This Row],[Comisión 10%]]</f>
        <v>8.8699999999999992</v>
      </c>
      <c r="U1395" s="37">
        <f t="shared" si="2"/>
        <v>9</v>
      </c>
      <c r="V1395" s="37"/>
      <c r="W1395" s="37">
        <f>STOCK[[#This Row],[Precio Final]]-STOCK[[#This Row],[Costo total]]</f>
        <v>-8.8699999999999992</v>
      </c>
      <c r="X1395" s="37">
        <f>STOCK[[#This Row],[Ganancia Unitaria]]*STOCK[[#This Row],[Salidas]]</f>
        <v>0</v>
      </c>
      <c r="Y1395" s="37"/>
      <c r="Z1395" s="37"/>
      <c r="AA1395" s="37">
        <f>STOCK[[#This Row],[Costo total]]*STOCK[[#This Row],[Entradas]]</f>
        <v>26.61</v>
      </c>
      <c r="AB1395" s="37">
        <f>STOCK[[#This Row],[Stock Actual]]*STOCK[[#This Row],[Costo total]]</f>
        <v>26.61</v>
      </c>
      <c r="AC1395" s="37"/>
    </row>
    <row r="1396" spans="1:29" s="6" customFormat="1" ht="50" customHeight="1">
      <c r="A1396" s="6" t="s">
        <v>3269</v>
      </c>
      <c r="B1396" s="40"/>
      <c r="C1396" s="37" t="s">
        <v>4</v>
      </c>
      <c r="D1396" s="37" t="s">
        <v>3398</v>
      </c>
      <c r="E1396" s="37" t="s">
        <v>3214</v>
      </c>
      <c r="F1396" s="37" t="s">
        <v>244</v>
      </c>
      <c r="G1396" s="37"/>
      <c r="H1396" s="37">
        <f>STOCK[[#This Row],[Precio Final]]</f>
        <v>0</v>
      </c>
      <c r="I1396" s="102">
        <f>STOCK[[#This Row],[Precio Venta Ideal (x1.5)]]</f>
        <v>9</v>
      </c>
      <c r="J1396" s="38">
        <v>3</v>
      </c>
      <c r="K1396" s="38">
        <f>SUMIFS(VENTAS[Cantidad],VENTAS[Código del producto Vendido],STOCK[[#This Row],[Code]])</f>
        <v>0</v>
      </c>
      <c r="L1396" s="38">
        <f>STOCK[[#This Row],[Entradas]]-STOCK[[#This Row],[Salidas]]</f>
        <v>3</v>
      </c>
      <c r="M1396" s="37">
        <f>STOCK[[#This Row],[Precio Final]]*10%</f>
        <v>0</v>
      </c>
      <c r="N1396" s="37"/>
      <c r="O1396" s="37"/>
      <c r="P1396" s="37">
        <v>8.8699999999999992</v>
      </c>
      <c r="Q1396" s="38"/>
      <c r="R1396" s="37"/>
      <c r="S1396" s="37">
        <f>STOCK[[#This Row],[Peso (g)]]*STOCK[[#This Row],[Precio Envío Kilogramo (USD)]]/1000</f>
        <v>0</v>
      </c>
      <c r="T1396" s="37">
        <f>STOCK[[#This Row],[Costo Unitario (USD)]]+STOCK[[#This Row],[Costo Envío (USD)]]+STOCK[[#This Row],[Comisión 10%]]</f>
        <v>8.8699999999999992</v>
      </c>
      <c r="U1396" s="37">
        <f t="shared" si="2"/>
        <v>9</v>
      </c>
      <c r="V1396" s="37"/>
      <c r="W1396" s="37">
        <f>STOCK[[#This Row],[Precio Final]]-STOCK[[#This Row],[Costo total]]</f>
        <v>-8.8699999999999992</v>
      </c>
      <c r="X1396" s="37">
        <f>STOCK[[#This Row],[Ganancia Unitaria]]*STOCK[[#This Row],[Salidas]]</f>
        <v>0</v>
      </c>
      <c r="Y1396" s="37"/>
      <c r="Z1396" s="37"/>
      <c r="AA1396" s="37">
        <f>STOCK[[#This Row],[Costo total]]*STOCK[[#This Row],[Entradas]]</f>
        <v>26.61</v>
      </c>
      <c r="AB1396" s="37">
        <f>STOCK[[#This Row],[Stock Actual]]*STOCK[[#This Row],[Costo total]]</f>
        <v>26.61</v>
      </c>
      <c r="AC1396" s="37"/>
    </row>
    <row r="1397" spans="1:29" s="6" customFormat="1" ht="50" customHeight="1">
      <c r="A1397" s="6" t="s">
        <v>3270</v>
      </c>
      <c r="B1397" s="40"/>
      <c r="C1397" s="37" t="s">
        <v>4</v>
      </c>
      <c r="D1397" s="37" t="s">
        <v>2260</v>
      </c>
      <c r="E1397" s="37" t="s">
        <v>3399</v>
      </c>
      <c r="F1397" s="37" t="s">
        <v>238</v>
      </c>
      <c r="G1397" s="37"/>
      <c r="H1397" s="37">
        <f>STOCK[[#This Row],[Precio Final]]</f>
        <v>0</v>
      </c>
      <c r="I1397" s="102">
        <f>STOCK[[#This Row],[Precio Venta Ideal (x1.5)]]</f>
        <v>8</v>
      </c>
      <c r="J1397" s="38">
        <v>2</v>
      </c>
      <c r="K1397" s="38">
        <f>SUMIFS(VENTAS[Cantidad],VENTAS[Código del producto Vendido],STOCK[[#This Row],[Code]])</f>
        <v>0</v>
      </c>
      <c r="L1397" s="38">
        <f>STOCK[[#This Row],[Entradas]]-STOCK[[#This Row],[Salidas]]</f>
        <v>2</v>
      </c>
      <c r="M1397" s="37">
        <f>STOCK[[#This Row],[Precio Final]]*10%</f>
        <v>0</v>
      </c>
      <c r="N1397" s="37"/>
      <c r="O1397" s="37"/>
      <c r="P1397" s="37">
        <v>7.07</v>
      </c>
      <c r="Q1397" s="38"/>
      <c r="R1397" s="37"/>
      <c r="S1397" s="37">
        <f>STOCK[[#This Row],[Peso (g)]]*STOCK[[#This Row],[Precio Envío Kilogramo (USD)]]/1000</f>
        <v>0</v>
      </c>
      <c r="T1397" s="37">
        <f>STOCK[[#This Row],[Costo Unitario (USD)]]+STOCK[[#This Row],[Costo Envío (USD)]]+STOCK[[#This Row],[Comisión 10%]]</f>
        <v>7.07</v>
      </c>
      <c r="U1397" s="37">
        <f t="shared" si="2"/>
        <v>8</v>
      </c>
      <c r="V1397" s="37"/>
      <c r="W1397" s="37">
        <f>STOCK[[#This Row],[Precio Final]]-STOCK[[#This Row],[Costo total]]</f>
        <v>-7.07</v>
      </c>
      <c r="X1397" s="37">
        <f>STOCK[[#This Row],[Ganancia Unitaria]]*STOCK[[#This Row],[Salidas]]</f>
        <v>0</v>
      </c>
      <c r="Y1397" s="37"/>
      <c r="Z1397" s="37"/>
      <c r="AA1397" s="37">
        <f>STOCK[[#This Row],[Costo total]]*STOCK[[#This Row],[Entradas]]</f>
        <v>14.14</v>
      </c>
      <c r="AB1397" s="37">
        <f>STOCK[[#This Row],[Stock Actual]]*STOCK[[#This Row],[Costo total]]</f>
        <v>14.14</v>
      </c>
      <c r="AC1397" s="37"/>
    </row>
    <row r="1398" spans="1:29" s="6" customFormat="1" ht="50" customHeight="1">
      <c r="A1398" s="6" t="s">
        <v>3271</v>
      </c>
      <c r="B1398" s="40"/>
      <c r="C1398" s="37" t="s">
        <v>4</v>
      </c>
      <c r="D1398" s="37" t="s">
        <v>2260</v>
      </c>
      <c r="E1398" s="37" t="s">
        <v>3399</v>
      </c>
      <c r="F1398" s="37" t="s">
        <v>241</v>
      </c>
      <c r="G1398" s="37"/>
      <c r="H1398" s="37">
        <f>STOCK[[#This Row],[Precio Final]]</f>
        <v>0</v>
      </c>
      <c r="I1398" s="102">
        <f>STOCK[[#This Row],[Precio Venta Ideal (x1.5)]]</f>
        <v>8</v>
      </c>
      <c r="J1398" s="38">
        <v>2</v>
      </c>
      <c r="K1398" s="38">
        <f>SUMIFS(VENTAS[Cantidad],VENTAS[Código del producto Vendido],STOCK[[#This Row],[Code]])</f>
        <v>0</v>
      </c>
      <c r="L1398" s="38">
        <f>STOCK[[#This Row],[Entradas]]-STOCK[[#This Row],[Salidas]]</f>
        <v>2</v>
      </c>
      <c r="M1398" s="37">
        <f>STOCK[[#This Row],[Precio Final]]*10%</f>
        <v>0</v>
      </c>
      <c r="N1398" s="37"/>
      <c r="O1398" s="37"/>
      <c r="P1398" s="37">
        <v>7.07</v>
      </c>
      <c r="Q1398" s="38"/>
      <c r="R1398" s="37"/>
      <c r="S1398" s="37">
        <f>STOCK[[#This Row],[Peso (g)]]*STOCK[[#This Row],[Precio Envío Kilogramo (USD)]]/1000</f>
        <v>0</v>
      </c>
      <c r="T1398" s="37">
        <f>STOCK[[#This Row],[Costo Unitario (USD)]]+STOCK[[#This Row],[Costo Envío (USD)]]+STOCK[[#This Row],[Comisión 10%]]</f>
        <v>7.07</v>
      </c>
      <c r="U1398" s="37">
        <f t="shared" si="2"/>
        <v>8</v>
      </c>
      <c r="V1398" s="37"/>
      <c r="W1398" s="37">
        <f>STOCK[[#This Row],[Precio Final]]-STOCK[[#This Row],[Costo total]]</f>
        <v>-7.07</v>
      </c>
      <c r="X1398" s="37">
        <f>STOCK[[#This Row],[Ganancia Unitaria]]*STOCK[[#This Row],[Salidas]]</f>
        <v>0</v>
      </c>
      <c r="Y1398" s="37"/>
      <c r="Z1398" s="37"/>
      <c r="AA1398" s="37">
        <f>STOCK[[#This Row],[Costo total]]*STOCK[[#This Row],[Entradas]]</f>
        <v>14.14</v>
      </c>
      <c r="AB1398" s="37">
        <f>STOCK[[#This Row],[Stock Actual]]*STOCK[[#This Row],[Costo total]]</f>
        <v>14.14</v>
      </c>
      <c r="AC1398" s="37"/>
    </row>
    <row r="1399" spans="1:29" s="6" customFormat="1" ht="50" customHeight="1">
      <c r="A1399" s="6" t="s">
        <v>3272</v>
      </c>
      <c r="B1399" s="40"/>
      <c r="C1399" s="37" t="s">
        <v>4</v>
      </c>
      <c r="D1399" s="37" t="s">
        <v>2260</v>
      </c>
      <c r="E1399" s="37" t="s">
        <v>3399</v>
      </c>
      <c r="F1399" s="37" t="s">
        <v>243</v>
      </c>
      <c r="G1399" s="37"/>
      <c r="H1399" s="37">
        <f>STOCK[[#This Row],[Precio Final]]</f>
        <v>0</v>
      </c>
      <c r="I1399" s="102">
        <f>STOCK[[#This Row],[Precio Venta Ideal (x1.5)]]</f>
        <v>8</v>
      </c>
      <c r="J1399" s="38">
        <v>2</v>
      </c>
      <c r="K1399" s="38">
        <f>SUMIFS(VENTAS[Cantidad],VENTAS[Código del producto Vendido],STOCK[[#This Row],[Code]])</f>
        <v>0</v>
      </c>
      <c r="L1399" s="38">
        <f>STOCK[[#This Row],[Entradas]]-STOCK[[#This Row],[Salidas]]</f>
        <v>2</v>
      </c>
      <c r="M1399" s="37">
        <f>STOCK[[#This Row],[Precio Final]]*10%</f>
        <v>0</v>
      </c>
      <c r="N1399" s="37"/>
      <c r="O1399" s="37"/>
      <c r="P1399" s="37">
        <v>7.07</v>
      </c>
      <c r="Q1399" s="38"/>
      <c r="R1399" s="37"/>
      <c r="S1399" s="37">
        <f>STOCK[[#This Row],[Peso (g)]]*STOCK[[#This Row],[Precio Envío Kilogramo (USD)]]/1000</f>
        <v>0</v>
      </c>
      <c r="T1399" s="37">
        <f>STOCK[[#This Row],[Costo Unitario (USD)]]+STOCK[[#This Row],[Costo Envío (USD)]]+STOCK[[#This Row],[Comisión 10%]]</f>
        <v>7.07</v>
      </c>
      <c r="U1399" s="37">
        <f t="shared" si="2"/>
        <v>8</v>
      </c>
      <c r="V1399" s="37"/>
      <c r="W1399" s="37">
        <f>STOCK[[#This Row],[Precio Final]]-STOCK[[#This Row],[Costo total]]</f>
        <v>-7.07</v>
      </c>
      <c r="X1399" s="37">
        <f>STOCK[[#This Row],[Ganancia Unitaria]]*STOCK[[#This Row],[Salidas]]</f>
        <v>0</v>
      </c>
      <c r="Y1399" s="37"/>
      <c r="Z1399" s="37"/>
      <c r="AA1399" s="37">
        <f>STOCK[[#This Row],[Costo total]]*STOCK[[#This Row],[Entradas]]</f>
        <v>14.14</v>
      </c>
      <c r="AB1399" s="37">
        <f>STOCK[[#This Row],[Stock Actual]]*STOCK[[#This Row],[Costo total]]</f>
        <v>14.14</v>
      </c>
      <c r="AC1399" s="37"/>
    </row>
    <row r="1400" spans="1:29" s="6" customFormat="1" ht="50" customHeight="1">
      <c r="A1400" s="6" t="s">
        <v>3273</v>
      </c>
      <c r="B1400" s="40"/>
      <c r="C1400" s="37" t="s">
        <v>4</v>
      </c>
      <c r="D1400" s="37" t="s">
        <v>2260</v>
      </c>
      <c r="E1400" s="37" t="s">
        <v>3215</v>
      </c>
      <c r="F1400" s="37" t="s">
        <v>238</v>
      </c>
      <c r="G1400" s="37"/>
      <c r="H1400" s="37">
        <f>STOCK[[#This Row],[Precio Final]]</f>
        <v>0</v>
      </c>
      <c r="I1400" s="102">
        <f>STOCK[[#This Row],[Precio Venta Ideal (x1.5)]]</f>
        <v>8</v>
      </c>
      <c r="J1400" s="38">
        <v>2</v>
      </c>
      <c r="K1400" s="38">
        <f>SUMIFS(VENTAS[Cantidad],VENTAS[Código del producto Vendido],STOCK[[#This Row],[Code]])</f>
        <v>0</v>
      </c>
      <c r="L1400" s="38">
        <f>STOCK[[#This Row],[Entradas]]-STOCK[[#This Row],[Salidas]]</f>
        <v>2</v>
      </c>
      <c r="M1400" s="37">
        <f>STOCK[[#This Row],[Precio Final]]*10%</f>
        <v>0</v>
      </c>
      <c r="N1400" s="37"/>
      <c r="O1400" s="37"/>
      <c r="P1400" s="37">
        <v>7.58</v>
      </c>
      <c r="Q1400" s="38"/>
      <c r="R1400" s="37"/>
      <c r="S1400" s="37">
        <f>STOCK[[#This Row],[Peso (g)]]*STOCK[[#This Row],[Precio Envío Kilogramo (USD)]]/1000</f>
        <v>0</v>
      </c>
      <c r="T1400" s="37">
        <f>STOCK[[#This Row],[Costo Unitario (USD)]]+STOCK[[#This Row],[Costo Envío (USD)]]+STOCK[[#This Row],[Comisión 10%]]</f>
        <v>7.58</v>
      </c>
      <c r="U1400" s="37">
        <f t="shared" si="2"/>
        <v>8</v>
      </c>
      <c r="V1400" s="37"/>
      <c r="W1400" s="37">
        <f>STOCK[[#This Row],[Precio Final]]-STOCK[[#This Row],[Costo total]]</f>
        <v>-7.58</v>
      </c>
      <c r="X1400" s="37">
        <f>STOCK[[#This Row],[Ganancia Unitaria]]*STOCK[[#This Row],[Salidas]]</f>
        <v>0</v>
      </c>
      <c r="Y1400" s="37"/>
      <c r="Z1400" s="37"/>
      <c r="AA1400" s="37">
        <f>STOCK[[#This Row],[Costo total]]*STOCK[[#This Row],[Entradas]]</f>
        <v>15.16</v>
      </c>
      <c r="AB1400" s="37">
        <f>STOCK[[#This Row],[Stock Actual]]*STOCK[[#This Row],[Costo total]]</f>
        <v>15.16</v>
      </c>
      <c r="AC1400" s="37"/>
    </row>
    <row r="1401" spans="1:29" s="6" customFormat="1" ht="50" customHeight="1">
      <c r="A1401" s="6" t="s">
        <v>3274</v>
      </c>
      <c r="B1401" s="40"/>
      <c r="C1401" s="37" t="s">
        <v>4</v>
      </c>
      <c r="D1401" s="37" t="s">
        <v>2260</v>
      </c>
      <c r="E1401" s="37" t="s">
        <v>3215</v>
      </c>
      <c r="F1401" s="37" t="s">
        <v>244</v>
      </c>
      <c r="G1401" s="37"/>
      <c r="H1401" s="37">
        <f>STOCK[[#This Row],[Precio Final]]</f>
        <v>0</v>
      </c>
      <c r="I1401" s="102">
        <f>STOCK[[#This Row],[Precio Venta Ideal (x1.5)]]</f>
        <v>8</v>
      </c>
      <c r="J1401" s="38">
        <v>1</v>
      </c>
      <c r="K1401" s="38">
        <f>SUMIFS(VENTAS[Cantidad],VENTAS[Código del producto Vendido],STOCK[[#This Row],[Code]])</f>
        <v>0</v>
      </c>
      <c r="L1401" s="38">
        <f>STOCK[[#This Row],[Entradas]]-STOCK[[#This Row],[Salidas]]</f>
        <v>1</v>
      </c>
      <c r="M1401" s="37">
        <f>STOCK[[#This Row],[Precio Final]]*10%</f>
        <v>0</v>
      </c>
      <c r="N1401" s="37"/>
      <c r="O1401" s="37"/>
      <c r="P1401" s="37">
        <v>7.58</v>
      </c>
      <c r="Q1401" s="38"/>
      <c r="R1401" s="37"/>
      <c r="S1401" s="37">
        <f>STOCK[[#This Row],[Peso (g)]]*STOCK[[#This Row],[Precio Envío Kilogramo (USD)]]/1000</f>
        <v>0</v>
      </c>
      <c r="T1401" s="37">
        <f>STOCK[[#This Row],[Costo Unitario (USD)]]+STOCK[[#This Row],[Costo Envío (USD)]]+STOCK[[#This Row],[Comisión 10%]]</f>
        <v>7.58</v>
      </c>
      <c r="U1401" s="37">
        <f t="shared" si="2"/>
        <v>8</v>
      </c>
      <c r="V1401" s="37"/>
      <c r="W1401" s="37">
        <f>STOCK[[#This Row],[Precio Final]]-STOCK[[#This Row],[Costo total]]</f>
        <v>-7.58</v>
      </c>
      <c r="X1401" s="37">
        <f>STOCK[[#This Row],[Ganancia Unitaria]]*STOCK[[#This Row],[Salidas]]</f>
        <v>0</v>
      </c>
      <c r="Y1401" s="37"/>
      <c r="Z1401" s="37"/>
      <c r="AA1401" s="37">
        <f>STOCK[[#This Row],[Costo total]]*STOCK[[#This Row],[Entradas]]</f>
        <v>7.58</v>
      </c>
      <c r="AB1401" s="37">
        <f>STOCK[[#This Row],[Stock Actual]]*STOCK[[#This Row],[Costo total]]</f>
        <v>7.58</v>
      </c>
      <c r="AC1401" s="37"/>
    </row>
    <row r="1402" spans="1:29" s="6" customFormat="1" ht="50" customHeight="1">
      <c r="A1402" s="6" t="s">
        <v>3275</v>
      </c>
      <c r="B1402" s="40"/>
      <c r="C1402" s="37" t="s">
        <v>4</v>
      </c>
      <c r="D1402" s="37" t="s">
        <v>2585</v>
      </c>
      <c r="E1402" s="37" t="s">
        <v>3394</v>
      </c>
      <c r="F1402" s="37" t="s">
        <v>3209</v>
      </c>
      <c r="G1402" s="37"/>
      <c r="H1402" s="37">
        <f>STOCK[[#This Row],[Precio Final]]</f>
        <v>0</v>
      </c>
      <c r="I1402" s="102">
        <f>STOCK[[#This Row],[Precio Venta Ideal (x1.5)]]</f>
        <v>14</v>
      </c>
      <c r="J1402" s="38">
        <v>2</v>
      </c>
      <c r="K1402" s="38">
        <f>SUMIFS(VENTAS[Cantidad],VENTAS[Código del producto Vendido],STOCK[[#This Row],[Code]])</f>
        <v>0</v>
      </c>
      <c r="L1402" s="38">
        <f>STOCK[[#This Row],[Entradas]]-STOCK[[#This Row],[Salidas]]</f>
        <v>2</v>
      </c>
      <c r="M1402" s="37">
        <f>STOCK[[#This Row],[Precio Final]]*10%</f>
        <v>0</v>
      </c>
      <c r="N1402" s="37"/>
      <c r="O1402" s="37"/>
      <c r="P1402" s="37">
        <v>13.2</v>
      </c>
      <c r="Q1402" s="38"/>
      <c r="R1402" s="37"/>
      <c r="S1402" s="37">
        <f>STOCK[[#This Row],[Peso (g)]]*STOCK[[#This Row],[Precio Envío Kilogramo (USD)]]/1000</f>
        <v>0</v>
      </c>
      <c r="T1402" s="37">
        <f>STOCK[[#This Row],[Costo Unitario (USD)]]+STOCK[[#This Row],[Costo Envío (USD)]]+STOCK[[#This Row],[Comisión 10%]]</f>
        <v>13.2</v>
      </c>
      <c r="U1402" s="37">
        <f t="shared" si="2"/>
        <v>14</v>
      </c>
      <c r="V1402" s="37"/>
      <c r="W1402" s="37">
        <f>STOCK[[#This Row],[Precio Final]]-STOCK[[#This Row],[Costo total]]</f>
        <v>-13.2</v>
      </c>
      <c r="X1402" s="37">
        <f>STOCK[[#This Row],[Ganancia Unitaria]]*STOCK[[#This Row],[Salidas]]</f>
        <v>0</v>
      </c>
      <c r="Y1402" s="37"/>
      <c r="Z1402" s="37"/>
      <c r="AA1402" s="37">
        <f>STOCK[[#This Row],[Costo total]]*STOCK[[#This Row],[Entradas]]</f>
        <v>26.4</v>
      </c>
      <c r="AB1402" s="37">
        <f>STOCK[[#This Row],[Stock Actual]]*STOCK[[#This Row],[Costo total]]</f>
        <v>26.4</v>
      </c>
      <c r="AC1402" s="37"/>
    </row>
    <row r="1403" spans="1:29" s="6" customFormat="1" ht="50" customHeight="1">
      <c r="A1403" s="6" t="s">
        <v>3276</v>
      </c>
      <c r="B1403" s="40"/>
      <c r="C1403" s="37" t="s">
        <v>4</v>
      </c>
      <c r="D1403" s="37" t="s">
        <v>2765</v>
      </c>
      <c r="E1403" s="37" t="s">
        <v>3216</v>
      </c>
      <c r="F1403" s="37" t="s">
        <v>241</v>
      </c>
      <c r="G1403" s="37"/>
      <c r="H1403" s="37">
        <f>STOCK[[#This Row],[Precio Final]]</f>
        <v>0</v>
      </c>
      <c r="I1403" s="102">
        <f>STOCK[[#This Row],[Precio Venta Ideal (x1.5)]]</f>
        <v>12</v>
      </c>
      <c r="J1403" s="38">
        <v>1</v>
      </c>
      <c r="K1403" s="38">
        <f>SUMIFS(VENTAS[Cantidad],VENTAS[Código del producto Vendido],STOCK[[#This Row],[Code]])</f>
        <v>0</v>
      </c>
      <c r="L1403" s="38">
        <f>STOCK[[#This Row],[Entradas]]-STOCK[[#This Row],[Salidas]]</f>
        <v>1</v>
      </c>
      <c r="M1403" s="37">
        <f>STOCK[[#This Row],[Precio Final]]*10%</f>
        <v>0</v>
      </c>
      <c r="N1403" s="37"/>
      <c r="O1403" s="37"/>
      <c r="P1403" s="37">
        <v>11.84</v>
      </c>
      <c r="Q1403" s="38"/>
      <c r="R1403" s="37"/>
      <c r="S1403" s="37">
        <f>STOCK[[#This Row],[Peso (g)]]*STOCK[[#This Row],[Precio Envío Kilogramo (USD)]]/1000</f>
        <v>0</v>
      </c>
      <c r="T1403" s="37">
        <f>STOCK[[#This Row],[Costo Unitario (USD)]]+STOCK[[#This Row],[Costo Envío (USD)]]+STOCK[[#This Row],[Comisión 10%]]</f>
        <v>11.84</v>
      </c>
      <c r="U1403" s="37">
        <f t="shared" si="2"/>
        <v>12</v>
      </c>
      <c r="V1403" s="37"/>
      <c r="W1403" s="37">
        <f>STOCK[[#This Row],[Precio Final]]-STOCK[[#This Row],[Costo total]]</f>
        <v>-11.84</v>
      </c>
      <c r="X1403" s="37">
        <f>STOCK[[#This Row],[Ganancia Unitaria]]*STOCK[[#This Row],[Salidas]]</f>
        <v>0</v>
      </c>
      <c r="Y1403" s="37"/>
      <c r="Z1403" s="37"/>
      <c r="AA1403" s="37">
        <f>STOCK[[#This Row],[Costo total]]*STOCK[[#This Row],[Entradas]]</f>
        <v>11.84</v>
      </c>
      <c r="AB1403" s="37">
        <f>STOCK[[#This Row],[Stock Actual]]*STOCK[[#This Row],[Costo total]]</f>
        <v>11.84</v>
      </c>
      <c r="AC1403" s="37"/>
    </row>
    <row r="1404" spans="1:29" s="6" customFormat="1" ht="50" customHeight="1">
      <c r="A1404" s="6" t="s">
        <v>3277</v>
      </c>
      <c r="B1404" s="40"/>
      <c r="C1404" s="37" t="s">
        <v>4</v>
      </c>
      <c r="D1404" s="37" t="s">
        <v>2765</v>
      </c>
      <c r="E1404" s="37" t="s">
        <v>3216</v>
      </c>
      <c r="F1404" s="37" t="s">
        <v>243</v>
      </c>
      <c r="G1404" s="37"/>
      <c r="H1404" s="37">
        <f>STOCK[[#This Row],[Precio Final]]</f>
        <v>0</v>
      </c>
      <c r="I1404" s="102">
        <f>STOCK[[#This Row],[Precio Venta Ideal (x1.5)]]</f>
        <v>12</v>
      </c>
      <c r="J1404" s="38">
        <v>1</v>
      </c>
      <c r="K1404" s="38">
        <f>SUMIFS(VENTAS[Cantidad],VENTAS[Código del producto Vendido],STOCK[[#This Row],[Code]])</f>
        <v>0</v>
      </c>
      <c r="L1404" s="38">
        <f>STOCK[[#This Row],[Entradas]]-STOCK[[#This Row],[Salidas]]</f>
        <v>1</v>
      </c>
      <c r="M1404" s="37">
        <f>STOCK[[#This Row],[Precio Final]]*10%</f>
        <v>0</v>
      </c>
      <c r="N1404" s="37"/>
      <c r="O1404" s="37"/>
      <c r="P1404" s="37">
        <v>11.84</v>
      </c>
      <c r="Q1404" s="38"/>
      <c r="R1404" s="37"/>
      <c r="S1404" s="37">
        <f>STOCK[[#This Row],[Peso (g)]]*STOCK[[#This Row],[Precio Envío Kilogramo (USD)]]/1000</f>
        <v>0</v>
      </c>
      <c r="T1404" s="37">
        <f>STOCK[[#This Row],[Costo Unitario (USD)]]+STOCK[[#This Row],[Costo Envío (USD)]]+STOCK[[#This Row],[Comisión 10%]]</f>
        <v>11.84</v>
      </c>
      <c r="U1404" s="37">
        <f t="shared" si="2"/>
        <v>12</v>
      </c>
      <c r="V1404" s="37"/>
      <c r="W1404" s="37">
        <f>STOCK[[#This Row],[Precio Final]]-STOCK[[#This Row],[Costo total]]</f>
        <v>-11.84</v>
      </c>
      <c r="X1404" s="37">
        <f>STOCK[[#This Row],[Ganancia Unitaria]]*STOCK[[#This Row],[Salidas]]</f>
        <v>0</v>
      </c>
      <c r="Y1404" s="37"/>
      <c r="Z1404" s="37"/>
      <c r="AA1404" s="37">
        <f>STOCK[[#This Row],[Costo total]]*STOCK[[#This Row],[Entradas]]</f>
        <v>11.84</v>
      </c>
      <c r="AB1404" s="37">
        <f>STOCK[[#This Row],[Stock Actual]]*STOCK[[#This Row],[Costo total]]</f>
        <v>11.84</v>
      </c>
      <c r="AC1404" s="37"/>
    </row>
    <row r="1405" spans="1:29" s="6" customFormat="1" ht="50" customHeight="1">
      <c r="A1405" s="6" t="s">
        <v>3278</v>
      </c>
      <c r="B1405" s="40"/>
      <c r="C1405" s="37" t="s">
        <v>4</v>
      </c>
      <c r="D1405" s="37" t="s">
        <v>2765</v>
      </c>
      <c r="E1405" s="37" t="s">
        <v>3216</v>
      </c>
      <c r="F1405" s="37" t="s">
        <v>244</v>
      </c>
      <c r="G1405" s="37"/>
      <c r="H1405" s="37">
        <f>STOCK[[#This Row],[Precio Final]]</f>
        <v>0</v>
      </c>
      <c r="I1405" s="102">
        <f>STOCK[[#This Row],[Precio Venta Ideal (x1.5)]]</f>
        <v>12</v>
      </c>
      <c r="J1405" s="38">
        <v>1</v>
      </c>
      <c r="K1405" s="38">
        <f>SUMIFS(VENTAS[Cantidad],VENTAS[Código del producto Vendido],STOCK[[#This Row],[Code]])</f>
        <v>0</v>
      </c>
      <c r="L1405" s="38">
        <f>STOCK[[#This Row],[Entradas]]-STOCK[[#This Row],[Salidas]]</f>
        <v>1</v>
      </c>
      <c r="M1405" s="37">
        <f>STOCK[[#This Row],[Precio Final]]*10%</f>
        <v>0</v>
      </c>
      <c r="N1405" s="37"/>
      <c r="O1405" s="37"/>
      <c r="P1405" s="37">
        <v>11.84</v>
      </c>
      <c r="Q1405" s="38"/>
      <c r="R1405" s="37"/>
      <c r="S1405" s="37">
        <f>STOCK[[#This Row],[Peso (g)]]*STOCK[[#This Row],[Precio Envío Kilogramo (USD)]]/1000</f>
        <v>0</v>
      </c>
      <c r="T1405" s="37">
        <f>STOCK[[#This Row],[Costo Unitario (USD)]]+STOCK[[#This Row],[Costo Envío (USD)]]+STOCK[[#This Row],[Comisión 10%]]</f>
        <v>11.84</v>
      </c>
      <c r="U1405" s="37">
        <f t="shared" si="2"/>
        <v>12</v>
      </c>
      <c r="V1405" s="37"/>
      <c r="W1405" s="37">
        <f>STOCK[[#This Row],[Precio Final]]-STOCK[[#This Row],[Costo total]]</f>
        <v>-11.84</v>
      </c>
      <c r="X1405" s="37">
        <f>STOCK[[#This Row],[Ganancia Unitaria]]*STOCK[[#This Row],[Salidas]]</f>
        <v>0</v>
      </c>
      <c r="Y1405" s="37"/>
      <c r="Z1405" s="37"/>
      <c r="AA1405" s="37">
        <f>STOCK[[#This Row],[Costo total]]*STOCK[[#This Row],[Entradas]]</f>
        <v>11.84</v>
      </c>
      <c r="AB1405" s="37">
        <f>STOCK[[#This Row],[Stock Actual]]*STOCK[[#This Row],[Costo total]]</f>
        <v>11.84</v>
      </c>
      <c r="AC1405" s="37"/>
    </row>
    <row r="1406" spans="1:29" s="6" customFormat="1" ht="50" customHeight="1">
      <c r="A1406" s="6" t="s">
        <v>3279</v>
      </c>
      <c r="B1406" s="40"/>
      <c r="C1406" s="37" t="s">
        <v>4</v>
      </c>
      <c r="D1406" s="37" t="s">
        <v>2765</v>
      </c>
      <c r="E1406" s="37" t="s">
        <v>3217</v>
      </c>
      <c r="F1406" s="37" t="s">
        <v>238</v>
      </c>
      <c r="G1406" s="37"/>
      <c r="H1406" s="37">
        <f>STOCK[[#This Row],[Precio Final]]</f>
        <v>0</v>
      </c>
      <c r="I1406" s="102">
        <f>STOCK[[#This Row],[Precio Venta Ideal (x1.5)]]</f>
        <v>11</v>
      </c>
      <c r="J1406" s="38">
        <v>2</v>
      </c>
      <c r="K1406" s="38">
        <f>SUMIFS(VENTAS[Cantidad],VENTAS[Código del producto Vendido],STOCK[[#This Row],[Code]])</f>
        <v>0</v>
      </c>
      <c r="L1406" s="38">
        <f>STOCK[[#This Row],[Entradas]]-STOCK[[#This Row],[Salidas]]</f>
        <v>2</v>
      </c>
      <c r="M1406" s="37">
        <f>STOCK[[#This Row],[Precio Final]]*10%</f>
        <v>0</v>
      </c>
      <c r="N1406" s="37"/>
      <c r="O1406" s="37"/>
      <c r="P1406" s="37">
        <v>10.33</v>
      </c>
      <c r="Q1406" s="38"/>
      <c r="R1406" s="37"/>
      <c r="S1406" s="37">
        <f>STOCK[[#This Row],[Peso (g)]]*STOCK[[#This Row],[Precio Envío Kilogramo (USD)]]/1000</f>
        <v>0</v>
      </c>
      <c r="T1406" s="37">
        <f>STOCK[[#This Row],[Costo Unitario (USD)]]+STOCK[[#This Row],[Costo Envío (USD)]]+STOCK[[#This Row],[Comisión 10%]]</f>
        <v>10.33</v>
      </c>
      <c r="U1406" s="37">
        <f t="shared" si="2"/>
        <v>11</v>
      </c>
      <c r="V1406" s="37"/>
      <c r="W1406" s="37">
        <f>STOCK[[#This Row],[Precio Final]]-STOCK[[#This Row],[Costo total]]</f>
        <v>-10.33</v>
      </c>
      <c r="X1406" s="37">
        <f>STOCK[[#This Row],[Ganancia Unitaria]]*STOCK[[#This Row],[Salidas]]</f>
        <v>0</v>
      </c>
      <c r="Y1406" s="37"/>
      <c r="Z1406" s="37"/>
      <c r="AA1406" s="37">
        <f>STOCK[[#This Row],[Costo total]]*STOCK[[#This Row],[Entradas]]</f>
        <v>20.66</v>
      </c>
      <c r="AB1406" s="37">
        <f>STOCK[[#This Row],[Stock Actual]]*STOCK[[#This Row],[Costo total]]</f>
        <v>20.66</v>
      </c>
      <c r="AC1406" s="37"/>
    </row>
    <row r="1407" spans="1:29" s="6" customFormat="1" ht="50" customHeight="1">
      <c r="A1407" s="6" t="s">
        <v>3280</v>
      </c>
      <c r="B1407" s="40"/>
      <c r="C1407" s="37" t="s">
        <v>4</v>
      </c>
      <c r="D1407" s="37" t="s">
        <v>2765</v>
      </c>
      <c r="E1407" s="37" t="s">
        <v>3217</v>
      </c>
      <c r="F1407" s="37" t="s">
        <v>241</v>
      </c>
      <c r="G1407" s="37"/>
      <c r="H1407" s="37">
        <f>STOCK[[#This Row],[Precio Final]]</f>
        <v>0</v>
      </c>
      <c r="I1407" s="102">
        <f>STOCK[[#This Row],[Precio Venta Ideal (x1.5)]]</f>
        <v>11</v>
      </c>
      <c r="J1407" s="38">
        <v>2</v>
      </c>
      <c r="K1407" s="38">
        <f>SUMIFS(VENTAS[Cantidad],VENTAS[Código del producto Vendido],STOCK[[#This Row],[Code]])</f>
        <v>0</v>
      </c>
      <c r="L1407" s="38">
        <f>STOCK[[#This Row],[Entradas]]-STOCK[[#This Row],[Salidas]]</f>
        <v>2</v>
      </c>
      <c r="M1407" s="37">
        <f>STOCK[[#This Row],[Precio Final]]*10%</f>
        <v>0</v>
      </c>
      <c r="N1407" s="37"/>
      <c r="O1407" s="37"/>
      <c r="P1407" s="37">
        <v>10.33</v>
      </c>
      <c r="Q1407" s="38"/>
      <c r="R1407" s="37"/>
      <c r="S1407" s="37">
        <f>STOCK[[#This Row],[Peso (g)]]*STOCK[[#This Row],[Precio Envío Kilogramo (USD)]]/1000</f>
        <v>0</v>
      </c>
      <c r="T1407" s="37">
        <f>STOCK[[#This Row],[Costo Unitario (USD)]]+STOCK[[#This Row],[Costo Envío (USD)]]+STOCK[[#This Row],[Comisión 10%]]</f>
        <v>10.33</v>
      </c>
      <c r="U1407" s="37">
        <f t="shared" si="2"/>
        <v>11</v>
      </c>
      <c r="V1407" s="37"/>
      <c r="W1407" s="37">
        <f>STOCK[[#This Row],[Precio Final]]-STOCK[[#This Row],[Costo total]]</f>
        <v>-10.33</v>
      </c>
      <c r="X1407" s="37">
        <f>STOCK[[#This Row],[Ganancia Unitaria]]*STOCK[[#This Row],[Salidas]]</f>
        <v>0</v>
      </c>
      <c r="Y1407" s="37"/>
      <c r="Z1407" s="37"/>
      <c r="AA1407" s="37">
        <f>STOCK[[#This Row],[Costo total]]*STOCK[[#This Row],[Entradas]]</f>
        <v>20.66</v>
      </c>
      <c r="AB1407" s="37">
        <f>STOCK[[#This Row],[Stock Actual]]*STOCK[[#This Row],[Costo total]]</f>
        <v>20.66</v>
      </c>
      <c r="AC1407" s="37"/>
    </row>
    <row r="1408" spans="1:29" s="6" customFormat="1" ht="50" customHeight="1">
      <c r="A1408" s="6" t="s">
        <v>3281</v>
      </c>
      <c r="B1408" s="40"/>
      <c r="C1408" s="37" t="s">
        <v>4</v>
      </c>
      <c r="D1408" s="37" t="s">
        <v>2765</v>
      </c>
      <c r="E1408" s="37" t="s">
        <v>3217</v>
      </c>
      <c r="F1408" s="37" t="s">
        <v>243</v>
      </c>
      <c r="G1408" s="37"/>
      <c r="H1408" s="37">
        <f>STOCK[[#This Row],[Precio Final]]</f>
        <v>0</v>
      </c>
      <c r="I1408" s="102">
        <f>STOCK[[#This Row],[Precio Venta Ideal (x1.5)]]</f>
        <v>11</v>
      </c>
      <c r="J1408" s="38">
        <v>2</v>
      </c>
      <c r="K1408" s="38">
        <f>SUMIFS(VENTAS[Cantidad],VENTAS[Código del producto Vendido],STOCK[[#This Row],[Code]])</f>
        <v>0</v>
      </c>
      <c r="L1408" s="38">
        <f>STOCK[[#This Row],[Entradas]]-STOCK[[#This Row],[Salidas]]</f>
        <v>2</v>
      </c>
      <c r="M1408" s="37">
        <f>STOCK[[#This Row],[Precio Final]]*10%</f>
        <v>0</v>
      </c>
      <c r="N1408" s="37"/>
      <c r="O1408" s="37"/>
      <c r="P1408" s="37">
        <v>10.33</v>
      </c>
      <c r="Q1408" s="38"/>
      <c r="R1408" s="37"/>
      <c r="S1408" s="37">
        <f>STOCK[[#This Row],[Peso (g)]]*STOCK[[#This Row],[Precio Envío Kilogramo (USD)]]/1000</f>
        <v>0</v>
      </c>
      <c r="T1408" s="37">
        <f>STOCK[[#This Row],[Costo Unitario (USD)]]+STOCK[[#This Row],[Costo Envío (USD)]]+STOCK[[#This Row],[Comisión 10%]]</f>
        <v>10.33</v>
      </c>
      <c r="U1408" s="37">
        <f t="shared" si="2"/>
        <v>11</v>
      </c>
      <c r="V1408" s="37"/>
      <c r="W1408" s="37">
        <f>STOCK[[#This Row],[Precio Final]]-STOCK[[#This Row],[Costo total]]</f>
        <v>-10.33</v>
      </c>
      <c r="X1408" s="37">
        <f>STOCK[[#This Row],[Ganancia Unitaria]]*STOCK[[#This Row],[Salidas]]</f>
        <v>0</v>
      </c>
      <c r="Y1408" s="37"/>
      <c r="Z1408" s="37"/>
      <c r="AA1408" s="37">
        <f>STOCK[[#This Row],[Costo total]]*STOCK[[#This Row],[Entradas]]</f>
        <v>20.66</v>
      </c>
      <c r="AB1408" s="37">
        <f>STOCK[[#This Row],[Stock Actual]]*STOCK[[#This Row],[Costo total]]</f>
        <v>20.66</v>
      </c>
      <c r="AC1408" s="37"/>
    </row>
    <row r="1409" spans="1:29" s="6" customFormat="1" ht="50" customHeight="1">
      <c r="A1409" s="6" t="s">
        <v>3282</v>
      </c>
      <c r="B1409" s="40"/>
      <c r="C1409" s="37" t="s">
        <v>4</v>
      </c>
      <c r="D1409" s="37" t="s">
        <v>2260</v>
      </c>
      <c r="E1409" s="37" t="s">
        <v>3218</v>
      </c>
      <c r="F1409" s="37" t="s">
        <v>238</v>
      </c>
      <c r="G1409" s="37"/>
      <c r="H1409" s="37">
        <f>STOCK[[#This Row],[Precio Final]]</f>
        <v>0</v>
      </c>
      <c r="I1409" s="102">
        <f>STOCK[[#This Row],[Precio Venta Ideal (x1.5)]]</f>
        <v>9</v>
      </c>
      <c r="J1409" s="38">
        <v>3</v>
      </c>
      <c r="K1409" s="38">
        <f>SUMIFS(VENTAS[Cantidad],VENTAS[Código del producto Vendido],STOCK[[#This Row],[Code]])</f>
        <v>0</v>
      </c>
      <c r="L1409" s="38">
        <f>STOCK[[#This Row],[Entradas]]-STOCK[[#This Row],[Salidas]]</f>
        <v>3</v>
      </c>
      <c r="M1409" s="37">
        <f>STOCK[[#This Row],[Precio Final]]*10%</f>
        <v>0</v>
      </c>
      <c r="N1409" s="37"/>
      <c r="O1409" s="37"/>
      <c r="P1409" s="37">
        <v>8.5299999999999994</v>
      </c>
      <c r="Q1409" s="38"/>
      <c r="R1409" s="37"/>
      <c r="S1409" s="37">
        <f>STOCK[[#This Row],[Peso (g)]]*STOCK[[#This Row],[Precio Envío Kilogramo (USD)]]/1000</f>
        <v>0</v>
      </c>
      <c r="T1409" s="37">
        <f>STOCK[[#This Row],[Costo Unitario (USD)]]+STOCK[[#This Row],[Costo Envío (USD)]]+STOCK[[#This Row],[Comisión 10%]]</f>
        <v>8.5299999999999994</v>
      </c>
      <c r="U1409" s="37">
        <f t="shared" ref="U1409:U1415" si="3">ROUNDUP(T1409,0)</f>
        <v>9</v>
      </c>
      <c r="V1409" s="37"/>
      <c r="W1409" s="37">
        <f>STOCK[[#This Row],[Precio Final]]-STOCK[[#This Row],[Costo total]]</f>
        <v>-8.5299999999999994</v>
      </c>
      <c r="X1409" s="37">
        <f>STOCK[[#This Row],[Ganancia Unitaria]]*STOCK[[#This Row],[Salidas]]</f>
        <v>0</v>
      </c>
      <c r="Y1409" s="37"/>
      <c r="Z1409" s="37"/>
      <c r="AA1409" s="37">
        <f>STOCK[[#This Row],[Costo total]]*STOCK[[#This Row],[Entradas]]</f>
        <v>25.589999999999996</v>
      </c>
      <c r="AB1409" s="37">
        <f>STOCK[[#This Row],[Stock Actual]]*STOCK[[#This Row],[Costo total]]</f>
        <v>25.589999999999996</v>
      </c>
      <c r="AC1409" s="37"/>
    </row>
    <row r="1410" spans="1:29" s="6" customFormat="1" ht="50" customHeight="1">
      <c r="A1410" s="6" t="s">
        <v>3283</v>
      </c>
      <c r="B1410" s="40"/>
      <c r="C1410" s="37" t="s">
        <v>4</v>
      </c>
      <c r="D1410" s="37" t="s">
        <v>2260</v>
      </c>
      <c r="E1410" s="37" t="s">
        <v>3218</v>
      </c>
      <c r="F1410" s="37" t="s">
        <v>244</v>
      </c>
      <c r="G1410" s="37"/>
      <c r="H1410" s="37">
        <f>STOCK[[#This Row],[Precio Final]]</f>
        <v>0</v>
      </c>
      <c r="I1410" s="102">
        <f>STOCK[[#This Row],[Precio Venta Ideal (x1.5)]]</f>
        <v>9</v>
      </c>
      <c r="J1410" s="38">
        <v>2</v>
      </c>
      <c r="K1410" s="38">
        <f>SUMIFS(VENTAS[Cantidad],VENTAS[Código del producto Vendido],STOCK[[#This Row],[Code]])</f>
        <v>0</v>
      </c>
      <c r="L1410" s="38">
        <f>STOCK[[#This Row],[Entradas]]-STOCK[[#This Row],[Salidas]]</f>
        <v>2</v>
      </c>
      <c r="M1410" s="37">
        <f>STOCK[[#This Row],[Precio Final]]*10%</f>
        <v>0</v>
      </c>
      <c r="N1410" s="37"/>
      <c r="O1410" s="37"/>
      <c r="P1410" s="37">
        <v>8.52</v>
      </c>
      <c r="Q1410" s="38"/>
      <c r="R1410" s="37"/>
      <c r="S1410" s="37">
        <f>STOCK[[#This Row],[Peso (g)]]*STOCK[[#This Row],[Precio Envío Kilogramo (USD)]]/1000</f>
        <v>0</v>
      </c>
      <c r="T1410" s="37">
        <f>STOCK[[#This Row],[Costo Unitario (USD)]]+STOCK[[#This Row],[Costo Envío (USD)]]+STOCK[[#This Row],[Comisión 10%]]</f>
        <v>8.52</v>
      </c>
      <c r="U1410" s="37">
        <f t="shared" si="3"/>
        <v>9</v>
      </c>
      <c r="V1410" s="37"/>
      <c r="W1410" s="37">
        <f>STOCK[[#This Row],[Precio Final]]-STOCK[[#This Row],[Costo total]]</f>
        <v>-8.52</v>
      </c>
      <c r="X1410" s="37">
        <f>STOCK[[#This Row],[Ganancia Unitaria]]*STOCK[[#This Row],[Salidas]]</f>
        <v>0</v>
      </c>
      <c r="Y1410" s="37"/>
      <c r="Z1410" s="37"/>
      <c r="AA1410" s="37">
        <f>STOCK[[#This Row],[Costo total]]*STOCK[[#This Row],[Entradas]]</f>
        <v>17.04</v>
      </c>
      <c r="AB1410" s="37">
        <f>STOCK[[#This Row],[Stock Actual]]*STOCK[[#This Row],[Costo total]]</f>
        <v>17.04</v>
      </c>
      <c r="AC1410" s="37"/>
    </row>
    <row r="1411" spans="1:29" s="6" customFormat="1" ht="50" customHeight="1">
      <c r="A1411" s="6" t="s">
        <v>3284</v>
      </c>
      <c r="B1411" s="40"/>
      <c r="C1411" s="37" t="s">
        <v>4</v>
      </c>
      <c r="D1411" s="37" t="s">
        <v>2765</v>
      </c>
      <c r="E1411" s="37" t="s">
        <v>3219</v>
      </c>
      <c r="F1411" s="37" t="s">
        <v>238</v>
      </c>
      <c r="G1411" s="37"/>
      <c r="H1411" s="37">
        <f>STOCK[[#This Row],[Precio Final]]</f>
        <v>0</v>
      </c>
      <c r="I1411" s="102">
        <f>STOCK[[#This Row],[Precio Venta Ideal (x1.5)]]</f>
        <v>15</v>
      </c>
      <c r="J1411" s="38">
        <v>2</v>
      </c>
      <c r="K1411" s="38">
        <f>SUMIFS(VENTAS[Cantidad],VENTAS[Código del producto Vendido],STOCK[[#This Row],[Code]])</f>
        <v>0</v>
      </c>
      <c r="L1411" s="38">
        <f>STOCK[[#This Row],[Entradas]]-STOCK[[#This Row],[Salidas]]</f>
        <v>2</v>
      </c>
      <c r="M1411" s="37">
        <f>STOCK[[#This Row],[Precio Final]]*10%</f>
        <v>0</v>
      </c>
      <c r="N1411" s="37"/>
      <c r="O1411" s="37"/>
      <c r="P1411" s="37">
        <v>14.02</v>
      </c>
      <c r="Q1411" s="38"/>
      <c r="R1411" s="37"/>
      <c r="S1411" s="37">
        <f>STOCK[[#This Row],[Peso (g)]]*STOCK[[#This Row],[Precio Envío Kilogramo (USD)]]/1000</f>
        <v>0</v>
      </c>
      <c r="T1411" s="37">
        <f>STOCK[[#This Row],[Costo Unitario (USD)]]+STOCK[[#This Row],[Costo Envío (USD)]]+STOCK[[#This Row],[Comisión 10%]]</f>
        <v>14.02</v>
      </c>
      <c r="U1411" s="37">
        <f t="shared" si="3"/>
        <v>15</v>
      </c>
      <c r="V1411" s="37"/>
      <c r="W1411" s="37">
        <f>STOCK[[#This Row],[Precio Final]]-STOCK[[#This Row],[Costo total]]</f>
        <v>-14.02</v>
      </c>
      <c r="X1411" s="37">
        <f>STOCK[[#This Row],[Ganancia Unitaria]]*STOCK[[#This Row],[Salidas]]</f>
        <v>0</v>
      </c>
      <c r="Y1411" s="37"/>
      <c r="Z1411" s="37"/>
      <c r="AA1411" s="37">
        <f>STOCK[[#This Row],[Costo total]]*STOCK[[#This Row],[Entradas]]</f>
        <v>28.04</v>
      </c>
      <c r="AB1411" s="37">
        <f>STOCK[[#This Row],[Stock Actual]]*STOCK[[#This Row],[Costo total]]</f>
        <v>28.04</v>
      </c>
      <c r="AC1411" s="37"/>
    </row>
    <row r="1412" spans="1:29" s="6" customFormat="1" ht="50" customHeight="1">
      <c r="A1412" s="6" t="s">
        <v>3285</v>
      </c>
      <c r="B1412" s="40"/>
      <c r="C1412" s="37" t="s">
        <v>4</v>
      </c>
      <c r="D1412" s="37" t="s">
        <v>2231</v>
      </c>
      <c r="E1412" s="37" t="s">
        <v>3220</v>
      </c>
      <c r="F1412" s="37" t="s">
        <v>241</v>
      </c>
      <c r="G1412" s="37"/>
      <c r="H1412" s="37">
        <f>STOCK[[#This Row],[Precio Final]]</f>
        <v>0</v>
      </c>
      <c r="I1412" s="102">
        <f>STOCK[[#This Row],[Precio Venta Ideal (x1.5)]]</f>
        <v>4</v>
      </c>
      <c r="J1412" s="38">
        <v>3</v>
      </c>
      <c r="K1412" s="38">
        <f>SUMIFS(VENTAS[Cantidad],VENTAS[Código del producto Vendido],STOCK[[#This Row],[Code]])</f>
        <v>0</v>
      </c>
      <c r="L1412" s="38">
        <f>STOCK[[#This Row],[Entradas]]-STOCK[[#This Row],[Salidas]]</f>
        <v>3</v>
      </c>
      <c r="M1412" s="37">
        <f>STOCK[[#This Row],[Precio Final]]*10%</f>
        <v>0</v>
      </c>
      <c r="N1412" s="37"/>
      <c r="O1412" s="37"/>
      <c r="P1412" s="37">
        <v>3.28</v>
      </c>
      <c r="Q1412" s="38"/>
      <c r="R1412" s="37"/>
      <c r="S1412" s="37">
        <f>STOCK[[#This Row],[Peso (g)]]*STOCK[[#This Row],[Precio Envío Kilogramo (USD)]]/1000</f>
        <v>0</v>
      </c>
      <c r="T1412" s="37">
        <f>STOCK[[#This Row],[Costo Unitario (USD)]]+STOCK[[#This Row],[Costo Envío (USD)]]+STOCK[[#This Row],[Comisión 10%]]</f>
        <v>3.28</v>
      </c>
      <c r="U1412" s="37">
        <f t="shared" si="3"/>
        <v>4</v>
      </c>
      <c r="V1412" s="37"/>
      <c r="W1412" s="37">
        <f>STOCK[[#This Row],[Precio Final]]-STOCK[[#This Row],[Costo total]]</f>
        <v>-3.28</v>
      </c>
      <c r="X1412" s="37">
        <f>STOCK[[#This Row],[Ganancia Unitaria]]*STOCK[[#This Row],[Salidas]]</f>
        <v>0</v>
      </c>
      <c r="Y1412" s="37"/>
      <c r="Z1412" s="37"/>
      <c r="AA1412" s="37">
        <f>STOCK[[#This Row],[Costo total]]*STOCK[[#This Row],[Entradas]]</f>
        <v>9.84</v>
      </c>
      <c r="AB1412" s="37">
        <f>STOCK[[#This Row],[Stock Actual]]*STOCK[[#This Row],[Costo total]]</f>
        <v>9.84</v>
      </c>
      <c r="AC1412" s="37"/>
    </row>
    <row r="1413" spans="1:29" s="6" customFormat="1" ht="50" customHeight="1">
      <c r="A1413" s="6" t="s">
        <v>3286</v>
      </c>
      <c r="B1413" s="40"/>
      <c r="C1413" s="37" t="s">
        <v>4</v>
      </c>
      <c r="D1413" s="37" t="s">
        <v>2231</v>
      </c>
      <c r="E1413" s="37" t="s">
        <v>3407</v>
      </c>
      <c r="F1413" s="37" t="s">
        <v>3221</v>
      </c>
      <c r="G1413" s="37"/>
      <c r="H1413" s="37">
        <f>STOCK[[#This Row],[Precio Final]]</f>
        <v>0</v>
      </c>
      <c r="I1413" s="102">
        <f>STOCK[[#This Row],[Precio Venta Ideal (x1.5)]]</f>
        <v>11</v>
      </c>
      <c r="J1413" s="38">
        <v>2</v>
      </c>
      <c r="K1413" s="38">
        <f>SUMIFS(VENTAS[Cantidad],VENTAS[Código del producto Vendido],STOCK[[#This Row],[Code]])</f>
        <v>0</v>
      </c>
      <c r="L1413" s="38">
        <f>STOCK[[#This Row],[Entradas]]-STOCK[[#This Row],[Salidas]]</f>
        <v>2</v>
      </c>
      <c r="M1413" s="37">
        <f>STOCK[[#This Row],[Precio Final]]*10%</f>
        <v>0</v>
      </c>
      <c r="N1413" s="37"/>
      <c r="O1413" s="37"/>
      <c r="P1413" s="37">
        <v>10.83</v>
      </c>
      <c r="Q1413" s="38"/>
      <c r="R1413" s="37"/>
      <c r="S1413" s="37">
        <f>STOCK[[#This Row],[Peso (g)]]*STOCK[[#This Row],[Precio Envío Kilogramo (USD)]]/1000</f>
        <v>0</v>
      </c>
      <c r="T1413" s="37">
        <f>STOCK[[#This Row],[Costo Unitario (USD)]]+STOCK[[#This Row],[Costo Envío (USD)]]+STOCK[[#This Row],[Comisión 10%]]</f>
        <v>10.83</v>
      </c>
      <c r="U1413" s="37">
        <f t="shared" si="3"/>
        <v>11</v>
      </c>
      <c r="V1413" s="37"/>
      <c r="W1413" s="37">
        <f>STOCK[[#This Row],[Precio Final]]-STOCK[[#This Row],[Costo total]]</f>
        <v>-10.83</v>
      </c>
      <c r="X1413" s="37">
        <f>STOCK[[#This Row],[Ganancia Unitaria]]*STOCK[[#This Row],[Salidas]]</f>
        <v>0</v>
      </c>
      <c r="Y1413" s="37"/>
      <c r="Z1413" s="37"/>
      <c r="AA1413" s="37">
        <f>STOCK[[#This Row],[Costo total]]*STOCK[[#This Row],[Entradas]]</f>
        <v>21.66</v>
      </c>
      <c r="AB1413" s="37">
        <f>STOCK[[#This Row],[Stock Actual]]*STOCK[[#This Row],[Costo total]]</f>
        <v>21.66</v>
      </c>
      <c r="AC1413" s="37"/>
    </row>
    <row r="1414" spans="1:29" s="6" customFormat="1" ht="50" customHeight="1">
      <c r="A1414" s="6" t="s">
        <v>3287</v>
      </c>
      <c r="B1414" s="40"/>
      <c r="C1414" s="37" t="s">
        <v>4</v>
      </c>
      <c r="D1414" s="37" t="s">
        <v>2231</v>
      </c>
      <c r="E1414" s="37" t="s">
        <v>3407</v>
      </c>
      <c r="F1414" s="37" t="s">
        <v>243</v>
      </c>
      <c r="G1414" s="37"/>
      <c r="H1414" s="37">
        <f>STOCK[[#This Row],[Precio Final]]</f>
        <v>0</v>
      </c>
      <c r="I1414" s="102">
        <f>STOCK[[#This Row],[Precio Venta Ideal (x1.5)]]</f>
        <v>11</v>
      </c>
      <c r="J1414" s="38">
        <v>2</v>
      </c>
      <c r="K1414" s="38">
        <f>SUMIFS(VENTAS[Cantidad],VENTAS[Código del producto Vendido],STOCK[[#This Row],[Code]])</f>
        <v>0</v>
      </c>
      <c r="L1414" s="38">
        <f>STOCK[[#This Row],[Entradas]]-STOCK[[#This Row],[Salidas]]</f>
        <v>2</v>
      </c>
      <c r="M1414" s="37">
        <f>STOCK[[#This Row],[Precio Final]]*10%</f>
        <v>0</v>
      </c>
      <c r="N1414" s="37"/>
      <c r="O1414" s="37"/>
      <c r="P1414" s="37">
        <v>10.83</v>
      </c>
      <c r="Q1414" s="38"/>
      <c r="R1414" s="37"/>
      <c r="S1414" s="37">
        <f>STOCK[[#This Row],[Peso (g)]]*STOCK[[#This Row],[Precio Envío Kilogramo (USD)]]/1000</f>
        <v>0</v>
      </c>
      <c r="T1414" s="37">
        <f>STOCK[[#This Row],[Costo Unitario (USD)]]+STOCK[[#This Row],[Costo Envío (USD)]]+STOCK[[#This Row],[Comisión 10%]]</f>
        <v>10.83</v>
      </c>
      <c r="U1414" s="37">
        <f t="shared" si="3"/>
        <v>11</v>
      </c>
      <c r="V1414" s="37"/>
      <c r="W1414" s="37">
        <f>STOCK[[#This Row],[Precio Final]]-STOCK[[#This Row],[Costo total]]</f>
        <v>-10.83</v>
      </c>
      <c r="X1414" s="37">
        <f>STOCK[[#This Row],[Ganancia Unitaria]]*STOCK[[#This Row],[Salidas]]</f>
        <v>0</v>
      </c>
      <c r="Y1414" s="37"/>
      <c r="Z1414" s="37"/>
      <c r="AA1414" s="37">
        <f>STOCK[[#This Row],[Costo total]]*STOCK[[#This Row],[Entradas]]</f>
        <v>21.66</v>
      </c>
      <c r="AB1414" s="37">
        <f>STOCK[[#This Row],[Stock Actual]]*STOCK[[#This Row],[Costo total]]</f>
        <v>21.66</v>
      </c>
      <c r="AC1414" s="37"/>
    </row>
    <row r="1415" spans="1:29" s="6" customFormat="1" ht="50" customHeight="1">
      <c r="A1415" s="6" t="s">
        <v>3288</v>
      </c>
      <c r="B1415" s="40"/>
      <c r="C1415" s="37" t="s">
        <v>4</v>
      </c>
      <c r="D1415" s="37" t="s">
        <v>2231</v>
      </c>
      <c r="E1415" s="37" t="s">
        <v>3407</v>
      </c>
      <c r="F1415" s="37" t="s">
        <v>244</v>
      </c>
      <c r="G1415" s="37"/>
      <c r="H1415" s="37">
        <f>STOCK[[#This Row],[Precio Final]]</f>
        <v>0</v>
      </c>
      <c r="I1415" s="102">
        <f>STOCK[[#This Row],[Precio Venta Ideal (x1.5)]]</f>
        <v>11</v>
      </c>
      <c r="J1415" s="38">
        <v>2</v>
      </c>
      <c r="K1415" s="38">
        <f>SUMIFS(VENTAS[Cantidad],VENTAS[Código del producto Vendido],STOCK[[#This Row],[Code]])</f>
        <v>0</v>
      </c>
      <c r="L1415" s="38">
        <f>STOCK[[#This Row],[Entradas]]-STOCK[[#This Row],[Salidas]]</f>
        <v>2</v>
      </c>
      <c r="M1415" s="37">
        <f>STOCK[[#This Row],[Precio Final]]*10%</f>
        <v>0</v>
      </c>
      <c r="N1415" s="37"/>
      <c r="O1415" s="37"/>
      <c r="P1415" s="37">
        <v>10.84</v>
      </c>
      <c r="Q1415" s="38"/>
      <c r="R1415" s="37"/>
      <c r="S1415" s="37">
        <f>STOCK[[#This Row],[Peso (g)]]*STOCK[[#This Row],[Precio Envío Kilogramo (USD)]]/1000</f>
        <v>0</v>
      </c>
      <c r="T1415" s="37">
        <f>STOCK[[#This Row],[Costo Unitario (USD)]]+STOCK[[#This Row],[Costo Envío (USD)]]+STOCK[[#This Row],[Comisión 10%]]</f>
        <v>10.84</v>
      </c>
      <c r="U1415" s="37">
        <f t="shared" si="3"/>
        <v>11</v>
      </c>
      <c r="V1415" s="37"/>
      <c r="W1415" s="37">
        <f>STOCK[[#This Row],[Precio Final]]-STOCK[[#This Row],[Costo total]]</f>
        <v>-10.84</v>
      </c>
      <c r="X1415" s="37">
        <f>STOCK[[#This Row],[Ganancia Unitaria]]*STOCK[[#This Row],[Salidas]]</f>
        <v>0</v>
      </c>
      <c r="Y1415" s="37"/>
      <c r="Z1415" s="37"/>
      <c r="AA1415" s="37">
        <f>STOCK[[#This Row],[Costo total]]*STOCK[[#This Row],[Entradas]]</f>
        <v>21.68</v>
      </c>
      <c r="AB1415" s="37">
        <f>STOCK[[#This Row],[Stock Actual]]*STOCK[[#This Row],[Costo total]]</f>
        <v>21.68</v>
      </c>
      <c r="AC1415" s="37"/>
    </row>
    <row r="1416" spans="1:29" s="6" customFormat="1" ht="50" customHeight="1">
      <c r="A1416" s="6" t="s">
        <v>3289</v>
      </c>
      <c r="B1416" s="40"/>
      <c r="C1416" s="37" t="s">
        <v>4</v>
      </c>
      <c r="D1416" s="37" t="s">
        <v>3406</v>
      </c>
      <c r="E1416" s="37" t="s">
        <v>3405</v>
      </c>
      <c r="F1416" s="37" t="s">
        <v>241</v>
      </c>
      <c r="G1416" s="37"/>
      <c r="H1416" s="37">
        <f>STOCK[[#This Row],[Precio Final]]</f>
        <v>0</v>
      </c>
      <c r="I1416" s="102">
        <f>STOCK[[#This Row],[Precio Venta Ideal (x1.5)]]</f>
        <v>10</v>
      </c>
      <c r="J1416" s="38">
        <v>2</v>
      </c>
      <c r="K1416" s="38">
        <f>SUMIFS(VENTAS[Cantidad],VENTAS[Código del producto Vendido],STOCK[[#This Row],[Code]])</f>
        <v>0</v>
      </c>
      <c r="L1416" s="38">
        <f>STOCK[[#This Row],[Entradas]]-STOCK[[#This Row],[Salidas]]</f>
        <v>2</v>
      </c>
      <c r="M1416" s="37">
        <f>STOCK[[#This Row],[Precio Final]]*10%</f>
        <v>0</v>
      </c>
      <c r="N1416" s="37"/>
      <c r="O1416" s="37"/>
      <c r="P1416" s="37">
        <v>9.92</v>
      </c>
      <c r="Q1416" s="38"/>
      <c r="R1416" s="37"/>
      <c r="S1416" s="37">
        <f>STOCK[[#This Row],[Peso (g)]]*STOCK[[#This Row],[Precio Envío Kilogramo (USD)]]/1000</f>
        <v>0</v>
      </c>
      <c r="T1416" s="37">
        <f>STOCK[[#This Row],[Costo Unitario (USD)]]+STOCK[[#This Row],[Costo Envío (USD)]]+STOCK[[#This Row],[Comisión 10%]]</f>
        <v>9.92</v>
      </c>
      <c r="U1416" s="37">
        <f t="shared" ref="U1416:U1447" si="4">ROUNDUP(T1416,0)</f>
        <v>10</v>
      </c>
      <c r="V1416" s="37"/>
      <c r="W1416" s="37">
        <f>STOCK[[#This Row],[Precio Final]]-STOCK[[#This Row],[Costo total]]</f>
        <v>-9.92</v>
      </c>
      <c r="X1416" s="37">
        <f>STOCK[[#This Row],[Ganancia Unitaria]]*STOCK[[#This Row],[Salidas]]</f>
        <v>0</v>
      </c>
      <c r="Y1416" s="37"/>
      <c r="Z1416" s="37"/>
      <c r="AA1416" s="37">
        <f>STOCK[[#This Row],[Costo total]]*STOCK[[#This Row],[Entradas]]</f>
        <v>19.84</v>
      </c>
      <c r="AB1416" s="37">
        <f>STOCK[[#This Row],[Stock Actual]]*STOCK[[#This Row],[Costo total]]</f>
        <v>19.84</v>
      </c>
      <c r="AC1416" s="37"/>
    </row>
    <row r="1417" spans="1:29" s="6" customFormat="1" ht="50" customHeight="1">
      <c r="A1417" s="6" t="s">
        <v>3290</v>
      </c>
      <c r="B1417" s="40"/>
      <c r="C1417" s="37" t="s">
        <v>4</v>
      </c>
      <c r="D1417" s="37" t="s">
        <v>3406</v>
      </c>
      <c r="E1417" s="37" t="s">
        <v>3405</v>
      </c>
      <c r="F1417" s="37" t="s">
        <v>243</v>
      </c>
      <c r="G1417" s="37"/>
      <c r="H1417" s="37">
        <f>STOCK[[#This Row],[Precio Final]]</f>
        <v>0</v>
      </c>
      <c r="I1417" s="102">
        <f>STOCK[[#This Row],[Precio Venta Ideal (x1.5)]]</f>
        <v>10</v>
      </c>
      <c r="J1417" s="38">
        <v>2</v>
      </c>
      <c r="K1417" s="38">
        <f>SUMIFS(VENTAS[Cantidad],VENTAS[Código del producto Vendido],STOCK[[#This Row],[Code]])</f>
        <v>0</v>
      </c>
      <c r="L1417" s="38">
        <f>STOCK[[#This Row],[Entradas]]-STOCK[[#This Row],[Salidas]]</f>
        <v>2</v>
      </c>
      <c r="M1417" s="37">
        <f>STOCK[[#This Row],[Precio Final]]*10%</f>
        <v>0</v>
      </c>
      <c r="N1417" s="37"/>
      <c r="O1417" s="37"/>
      <c r="P1417" s="37">
        <v>9.92</v>
      </c>
      <c r="Q1417" s="38"/>
      <c r="R1417" s="37"/>
      <c r="S1417" s="37">
        <f>STOCK[[#This Row],[Peso (g)]]*STOCK[[#This Row],[Precio Envío Kilogramo (USD)]]/1000</f>
        <v>0</v>
      </c>
      <c r="T1417" s="37">
        <f>STOCK[[#This Row],[Costo Unitario (USD)]]+STOCK[[#This Row],[Costo Envío (USD)]]+STOCK[[#This Row],[Comisión 10%]]</f>
        <v>9.92</v>
      </c>
      <c r="U1417" s="37">
        <f t="shared" si="4"/>
        <v>10</v>
      </c>
      <c r="V1417" s="37"/>
      <c r="W1417" s="37">
        <f>STOCK[[#This Row],[Precio Final]]-STOCK[[#This Row],[Costo total]]</f>
        <v>-9.92</v>
      </c>
      <c r="X1417" s="37">
        <f>STOCK[[#This Row],[Ganancia Unitaria]]*STOCK[[#This Row],[Salidas]]</f>
        <v>0</v>
      </c>
      <c r="Y1417" s="37"/>
      <c r="Z1417" s="37"/>
      <c r="AA1417" s="37">
        <f>STOCK[[#This Row],[Costo total]]*STOCK[[#This Row],[Entradas]]</f>
        <v>19.84</v>
      </c>
      <c r="AB1417" s="37">
        <f>STOCK[[#This Row],[Stock Actual]]*STOCK[[#This Row],[Costo total]]</f>
        <v>19.84</v>
      </c>
      <c r="AC1417" s="37"/>
    </row>
    <row r="1418" spans="1:29" s="6" customFormat="1" ht="50" customHeight="1">
      <c r="A1418" s="6" t="s">
        <v>3291</v>
      </c>
      <c r="B1418" s="40"/>
      <c r="C1418" s="37" t="s">
        <v>4</v>
      </c>
      <c r="D1418" s="37" t="s">
        <v>3406</v>
      </c>
      <c r="E1418" s="37" t="s">
        <v>3405</v>
      </c>
      <c r="F1418" s="37" t="s">
        <v>244</v>
      </c>
      <c r="G1418" s="37"/>
      <c r="H1418" s="37">
        <f>STOCK[[#This Row],[Precio Final]]</f>
        <v>0</v>
      </c>
      <c r="I1418" s="102">
        <f>STOCK[[#This Row],[Precio Venta Ideal (x1.5)]]</f>
        <v>10</v>
      </c>
      <c r="J1418" s="38">
        <v>2</v>
      </c>
      <c r="K1418" s="38">
        <f>SUMIFS(VENTAS[Cantidad],VENTAS[Código del producto Vendido],STOCK[[#This Row],[Code]])</f>
        <v>0</v>
      </c>
      <c r="L1418" s="38">
        <f>STOCK[[#This Row],[Entradas]]-STOCK[[#This Row],[Salidas]]</f>
        <v>2</v>
      </c>
      <c r="M1418" s="37">
        <f>STOCK[[#This Row],[Precio Final]]*10%</f>
        <v>0</v>
      </c>
      <c r="N1418" s="37"/>
      <c r="O1418" s="37"/>
      <c r="P1418" s="37">
        <v>9.92</v>
      </c>
      <c r="Q1418" s="38"/>
      <c r="R1418" s="37"/>
      <c r="S1418" s="37">
        <f>STOCK[[#This Row],[Peso (g)]]*STOCK[[#This Row],[Precio Envío Kilogramo (USD)]]/1000</f>
        <v>0</v>
      </c>
      <c r="T1418" s="37">
        <f>STOCK[[#This Row],[Costo Unitario (USD)]]+STOCK[[#This Row],[Costo Envío (USD)]]+STOCK[[#This Row],[Comisión 10%]]</f>
        <v>9.92</v>
      </c>
      <c r="U1418" s="37">
        <f t="shared" si="4"/>
        <v>10</v>
      </c>
      <c r="V1418" s="37"/>
      <c r="W1418" s="37">
        <f>STOCK[[#This Row],[Precio Final]]-STOCK[[#This Row],[Costo total]]</f>
        <v>-9.92</v>
      </c>
      <c r="X1418" s="37">
        <f>STOCK[[#This Row],[Ganancia Unitaria]]*STOCK[[#This Row],[Salidas]]</f>
        <v>0</v>
      </c>
      <c r="Y1418" s="37"/>
      <c r="Z1418" s="37"/>
      <c r="AA1418" s="37">
        <f>STOCK[[#This Row],[Costo total]]*STOCK[[#This Row],[Entradas]]</f>
        <v>19.84</v>
      </c>
      <c r="AB1418" s="37">
        <f>STOCK[[#This Row],[Stock Actual]]*STOCK[[#This Row],[Costo total]]</f>
        <v>19.84</v>
      </c>
      <c r="AC1418" s="37"/>
    </row>
    <row r="1419" spans="1:29" s="6" customFormat="1" ht="50" customHeight="1">
      <c r="A1419" s="6" t="s">
        <v>3292</v>
      </c>
      <c r="B1419" s="40"/>
      <c r="C1419" s="37" t="s">
        <v>4</v>
      </c>
      <c r="D1419" s="37" t="s">
        <v>3406</v>
      </c>
      <c r="E1419" s="37" t="s">
        <v>3405</v>
      </c>
      <c r="F1419" s="37" t="s">
        <v>239</v>
      </c>
      <c r="G1419" s="37"/>
      <c r="H1419" s="37">
        <f>STOCK[[#This Row],[Precio Final]]</f>
        <v>0</v>
      </c>
      <c r="I1419" s="102">
        <f>STOCK[[#This Row],[Precio Venta Ideal (x1.5)]]</f>
        <v>10</v>
      </c>
      <c r="J1419" s="38">
        <v>2</v>
      </c>
      <c r="K1419" s="38">
        <f>SUMIFS(VENTAS[Cantidad],VENTAS[Código del producto Vendido],STOCK[[#This Row],[Code]])</f>
        <v>0</v>
      </c>
      <c r="L1419" s="38">
        <f>STOCK[[#This Row],[Entradas]]-STOCK[[#This Row],[Salidas]]</f>
        <v>2</v>
      </c>
      <c r="M1419" s="37">
        <f>STOCK[[#This Row],[Precio Final]]*10%</f>
        <v>0</v>
      </c>
      <c r="N1419" s="37"/>
      <c r="O1419" s="37"/>
      <c r="P1419" s="37">
        <v>9.92</v>
      </c>
      <c r="Q1419" s="38"/>
      <c r="R1419" s="37"/>
      <c r="S1419" s="37">
        <f>STOCK[[#This Row],[Peso (g)]]*STOCK[[#This Row],[Precio Envío Kilogramo (USD)]]/1000</f>
        <v>0</v>
      </c>
      <c r="T1419" s="37">
        <f>STOCK[[#This Row],[Costo Unitario (USD)]]+STOCK[[#This Row],[Costo Envío (USD)]]+STOCK[[#This Row],[Comisión 10%]]</f>
        <v>9.92</v>
      </c>
      <c r="U1419" s="37">
        <f t="shared" si="4"/>
        <v>10</v>
      </c>
      <c r="V1419" s="37"/>
      <c r="W1419" s="37">
        <f>STOCK[[#This Row],[Precio Final]]-STOCK[[#This Row],[Costo total]]</f>
        <v>-9.92</v>
      </c>
      <c r="X1419" s="37">
        <f>STOCK[[#This Row],[Ganancia Unitaria]]*STOCK[[#This Row],[Salidas]]</f>
        <v>0</v>
      </c>
      <c r="Y1419" s="37"/>
      <c r="Z1419" s="37"/>
      <c r="AA1419" s="37">
        <f>STOCK[[#This Row],[Costo total]]*STOCK[[#This Row],[Entradas]]</f>
        <v>19.84</v>
      </c>
      <c r="AB1419" s="37">
        <f>STOCK[[#This Row],[Stock Actual]]*STOCK[[#This Row],[Costo total]]</f>
        <v>19.84</v>
      </c>
      <c r="AC1419" s="37"/>
    </row>
    <row r="1420" spans="1:29" s="6" customFormat="1" ht="50" customHeight="1">
      <c r="A1420" s="6" t="s">
        <v>3293</v>
      </c>
      <c r="B1420" s="40"/>
      <c r="C1420" s="37" t="s">
        <v>4</v>
      </c>
      <c r="D1420" s="37" t="s">
        <v>2765</v>
      </c>
      <c r="E1420" s="37" t="s">
        <v>3222</v>
      </c>
      <c r="F1420" s="37" t="s">
        <v>241</v>
      </c>
      <c r="G1420" s="37"/>
      <c r="H1420" s="37">
        <f>STOCK[[#This Row],[Precio Final]]</f>
        <v>0</v>
      </c>
      <c r="I1420" s="102">
        <f>STOCK[[#This Row],[Precio Venta Ideal (x1.5)]]</f>
        <v>12</v>
      </c>
      <c r="J1420" s="38">
        <v>1</v>
      </c>
      <c r="K1420" s="38">
        <f>SUMIFS(VENTAS[Cantidad],VENTAS[Código del producto Vendido],STOCK[[#This Row],[Code]])</f>
        <v>0</v>
      </c>
      <c r="L1420" s="38">
        <f>STOCK[[#This Row],[Entradas]]-STOCK[[#This Row],[Salidas]]</f>
        <v>1</v>
      </c>
      <c r="M1420" s="37">
        <f>STOCK[[#This Row],[Precio Final]]*10%</f>
        <v>0</v>
      </c>
      <c r="N1420" s="37"/>
      <c r="O1420" s="37"/>
      <c r="P1420" s="37">
        <v>11.98</v>
      </c>
      <c r="Q1420" s="38"/>
      <c r="R1420" s="37"/>
      <c r="S1420" s="37">
        <f>STOCK[[#This Row],[Peso (g)]]*STOCK[[#This Row],[Precio Envío Kilogramo (USD)]]/1000</f>
        <v>0</v>
      </c>
      <c r="T1420" s="37">
        <f>STOCK[[#This Row],[Costo Unitario (USD)]]+STOCK[[#This Row],[Costo Envío (USD)]]+STOCK[[#This Row],[Comisión 10%]]</f>
        <v>11.98</v>
      </c>
      <c r="U1420" s="37">
        <f t="shared" si="4"/>
        <v>12</v>
      </c>
      <c r="V1420" s="37"/>
      <c r="W1420" s="37">
        <f>STOCK[[#This Row],[Precio Final]]-STOCK[[#This Row],[Costo total]]</f>
        <v>-11.98</v>
      </c>
      <c r="X1420" s="37">
        <f>STOCK[[#This Row],[Ganancia Unitaria]]*STOCK[[#This Row],[Salidas]]</f>
        <v>0</v>
      </c>
      <c r="Y1420" s="37"/>
      <c r="Z1420" s="37"/>
      <c r="AA1420" s="37">
        <f>STOCK[[#This Row],[Costo total]]*STOCK[[#This Row],[Entradas]]</f>
        <v>11.98</v>
      </c>
      <c r="AB1420" s="37">
        <f>STOCK[[#This Row],[Stock Actual]]*STOCK[[#This Row],[Costo total]]</f>
        <v>11.98</v>
      </c>
      <c r="AC1420" s="37"/>
    </row>
    <row r="1421" spans="1:29" s="6" customFormat="1" ht="50" customHeight="1">
      <c r="A1421" s="6" t="s">
        <v>3294</v>
      </c>
      <c r="B1421" s="40"/>
      <c r="C1421" s="37" t="s">
        <v>4</v>
      </c>
      <c r="D1421" s="37" t="s">
        <v>2765</v>
      </c>
      <c r="E1421" s="37" t="s">
        <v>3222</v>
      </c>
      <c r="F1421" s="37" t="s">
        <v>243</v>
      </c>
      <c r="G1421" s="37"/>
      <c r="H1421" s="37">
        <f>STOCK[[#This Row],[Precio Final]]</f>
        <v>0</v>
      </c>
      <c r="I1421" s="102">
        <f>STOCK[[#This Row],[Precio Venta Ideal (x1.5)]]</f>
        <v>12</v>
      </c>
      <c r="J1421" s="38">
        <v>1</v>
      </c>
      <c r="K1421" s="38">
        <f>SUMIFS(VENTAS[Cantidad],VENTAS[Código del producto Vendido],STOCK[[#This Row],[Code]])</f>
        <v>0</v>
      </c>
      <c r="L1421" s="38">
        <f>STOCK[[#This Row],[Entradas]]-STOCK[[#This Row],[Salidas]]</f>
        <v>1</v>
      </c>
      <c r="M1421" s="37">
        <f>STOCK[[#This Row],[Precio Final]]*10%</f>
        <v>0</v>
      </c>
      <c r="N1421" s="37"/>
      <c r="O1421" s="37"/>
      <c r="P1421" s="37">
        <v>11.98</v>
      </c>
      <c r="Q1421" s="38"/>
      <c r="R1421" s="37"/>
      <c r="S1421" s="37">
        <f>STOCK[[#This Row],[Peso (g)]]*STOCK[[#This Row],[Precio Envío Kilogramo (USD)]]/1000</f>
        <v>0</v>
      </c>
      <c r="T1421" s="37">
        <f>STOCK[[#This Row],[Costo Unitario (USD)]]+STOCK[[#This Row],[Costo Envío (USD)]]+STOCK[[#This Row],[Comisión 10%]]</f>
        <v>11.98</v>
      </c>
      <c r="U1421" s="37">
        <f t="shared" si="4"/>
        <v>12</v>
      </c>
      <c r="V1421" s="37"/>
      <c r="W1421" s="37">
        <f>STOCK[[#This Row],[Precio Final]]-STOCK[[#This Row],[Costo total]]</f>
        <v>-11.98</v>
      </c>
      <c r="X1421" s="37">
        <f>STOCK[[#This Row],[Ganancia Unitaria]]*STOCK[[#This Row],[Salidas]]</f>
        <v>0</v>
      </c>
      <c r="Y1421" s="37"/>
      <c r="Z1421" s="37"/>
      <c r="AA1421" s="37">
        <f>STOCK[[#This Row],[Costo total]]*STOCK[[#This Row],[Entradas]]</f>
        <v>11.98</v>
      </c>
      <c r="AB1421" s="37">
        <f>STOCK[[#This Row],[Stock Actual]]*STOCK[[#This Row],[Costo total]]</f>
        <v>11.98</v>
      </c>
      <c r="AC1421" s="37"/>
    </row>
    <row r="1422" spans="1:29" s="6" customFormat="1" ht="50" customHeight="1">
      <c r="A1422" s="6" t="s">
        <v>3295</v>
      </c>
      <c r="B1422" s="40"/>
      <c r="C1422" s="37" t="s">
        <v>4</v>
      </c>
      <c r="D1422" s="37" t="s">
        <v>2765</v>
      </c>
      <c r="E1422" s="37" t="s">
        <v>3222</v>
      </c>
      <c r="F1422" s="37" t="s">
        <v>239</v>
      </c>
      <c r="G1422" s="37"/>
      <c r="H1422" s="37">
        <f>STOCK[[#This Row],[Precio Final]]</f>
        <v>0</v>
      </c>
      <c r="I1422" s="102">
        <f>STOCK[[#This Row],[Precio Venta Ideal (x1.5)]]</f>
        <v>12</v>
      </c>
      <c r="J1422" s="38">
        <v>1</v>
      </c>
      <c r="K1422" s="38">
        <f>SUMIFS(VENTAS[Cantidad],VENTAS[Código del producto Vendido],STOCK[[#This Row],[Code]])</f>
        <v>0</v>
      </c>
      <c r="L1422" s="38">
        <f>STOCK[[#This Row],[Entradas]]-STOCK[[#This Row],[Salidas]]</f>
        <v>1</v>
      </c>
      <c r="M1422" s="37">
        <f>STOCK[[#This Row],[Precio Final]]*10%</f>
        <v>0</v>
      </c>
      <c r="N1422" s="37"/>
      <c r="O1422" s="37"/>
      <c r="P1422" s="37">
        <v>11.98</v>
      </c>
      <c r="Q1422" s="38"/>
      <c r="R1422" s="37"/>
      <c r="S1422" s="37">
        <f>STOCK[[#This Row],[Peso (g)]]*STOCK[[#This Row],[Precio Envío Kilogramo (USD)]]/1000</f>
        <v>0</v>
      </c>
      <c r="T1422" s="37">
        <f>STOCK[[#This Row],[Costo Unitario (USD)]]+STOCK[[#This Row],[Costo Envío (USD)]]+STOCK[[#This Row],[Comisión 10%]]</f>
        <v>11.98</v>
      </c>
      <c r="U1422" s="37">
        <f t="shared" si="4"/>
        <v>12</v>
      </c>
      <c r="V1422" s="37"/>
      <c r="W1422" s="37">
        <f>STOCK[[#This Row],[Precio Final]]-STOCK[[#This Row],[Costo total]]</f>
        <v>-11.98</v>
      </c>
      <c r="X1422" s="37">
        <f>STOCK[[#This Row],[Ganancia Unitaria]]*STOCK[[#This Row],[Salidas]]</f>
        <v>0</v>
      </c>
      <c r="Y1422" s="37"/>
      <c r="Z1422" s="37"/>
      <c r="AA1422" s="37">
        <f>STOCK[[#This Row],[Costo total]]*STOCK[[#This Row],[Entradas]]</f>
        <v>11.98</v>
      </c>
      <c r="AB1422" s="37">
        <f>STOCK[[#This Row],[Stock Actual]]*STOCK[[#This Row],[Costo total]]</f>
        <v>11.98</v>
      </c>
      <c r="AC1422" s="37"/>
    </row>
    <row r="1423" spans="1:29" s="6" customFormat="1" ht="50" customHeight="1">
      <c r="A1423" s="6" t="s">
        <v>3296</v>
      </c>
      <c r="B1423" s="40"/>
      <c r="C1423" s="37" t="s">
        <v>4</v>
      </c>
      <c r="D1423" s="37" t="s">
        <v>2765</v>
      </c>
      <c r="E1423" s="37" t="s">
        <v>3223</v>
      </c>
      <c r="F1423" s="37" t="s">
        <v>241</v>
      </c>
      <c r="G1423" s="37"/>
      <c r="H1423" s="37">
        <f>STOCK[[#This Row],[Precio Final]]</f>
        <v>0</v>
      </c>
      <c r="I1423" s="102">
        <f>STOCK[[#This Row],[Precio Venta Ideal (x1.5)]]</f>
        <v>10</v>
      </c>
      <c r="J1423" s="38">
        <v>1</v>
      </c>
      <c r="K1423" s="38">
        <f>SUMIFS(VENTAS[Cantidad],VENTAS[Código del producto Vendido],STOCK[[#This Row],[Code]])</f>
        <v>0</v>
      </c>
      <c r="L1423" s="38">
        <f>STOCK[[#This Row],[Entradas]]-STOCK[[#This Row],[Salidas]]</f>
        <v>1</v>
      </c>
      <c r="M1423" s="37">
        <f>STOCK[[#This Row],[Precio Final]]*10%</f>
        <v>0</v>
      </c>
      <c r="N1423" s="37"/>
      <c r="O1423" s="37"/>
      <c r="P1423" s="37">
        <v>9.16</v>
      </c>
      <c r="Q1423" s="38"/>
      <c r="R1423" s="37"/>
      <c r="S1423" s="37">
        <f>STOCK[[#This Row],[Peso (g)]]*STOCK[[#This Row],[Precio Envío Kilogramo (USD)]]/1000</f>
        <v>0</v>
      </c>
      <c r="T1423" s="37">
        <f>STOCK[[#This Row],[Costo Unitario (USD)]]+STOCK[[#This Row],[Costo Envío (USD)]]+STOCK[[#This Row],[Comisión 10%]]</f>
        <v>9.16</v>
      </c>
      <c r="U1423" s="37">
        <f t="shared" si="4"/>
        <v>10</v>
      </c>
      <c r="V1423" s="37"/>
      <c r="W1423" s="37">
        <f>STOCK[[#This Row],[Precio Final]]-STOCK[[#This Row],[Costo total]]</f>
        <v>-9.16</v>
      </c>
      <c r="X1423" s="37">
        <f>STOCK[[#This Row],[Ganancia Unitaria]]*STOCK[[#This Row],[Salidas]]</f>
        <v>0</v>
      </c>
      <c r="Y1423" s="37"/>
      <c r="Z1423" s="37"/>
      <c r="AA1423" s="37">
        <f>STOCK[[#This Row],[Costo total]]*STOCK[[#This Row],[Entradas]]</f>
        <v>9.16</v>
      </c>
      <c r="AB1423" s="37">
        <f>STOCK[[#This Row],[Stock Actual]]*STOCK[[#This Row],[Costo total]]</f>
        <v>9.16</v>
      </c>
      <c r="AC1423" s="37"/>
    </row>
    <row r="1424" spans="1:29" s="6" customFormat="1" ht="50" customHeight="1">
      <c r="A1424" s="6" t="s">
        <v>3297</v>
      </c>
      <c r="B1424" s="40"/>
      <c r="C1424" s="37" t="s">
        <v>4</v>
      </c>
      <c r="D1424" s="37" t="s">
        <v>2765</v>
      </c>
      <c r="E1424" s="37" t="s">
        <v>3223</v>
      </c>
      <c r="F1424" s="37" t="s">
        <v>243</v>
      </c>
      <c r="G1424" s="37"/>
      <c r="H1424" s="37">
        <f>STOCK[[#This Row],[Precio Final]]</f>
        <v>0</v>
      </c>
      <c r="I1424" s="102">
        <f>STOCK[[#This Row],[Precio Venta Ideal (x1.5)]]</f>
        <v>10</v>
      </c>
      <c r="J1424" s="38">
        <v>1</v>
      </c>
      <c r="K1424" s="38">
        <f>SUMIFS(VENTAS[Cantidad],VENTAS[Código del producto Vendido],STOCK[[#This Row],[Code]])</f>
        <v>0</v>
      </c>
      <c r="L1424" s="38">
        <f>STOCK[[#This Row],[Entradas]]-STOCK[[#This Row],[Salidas]]</f>
        <v>1</v>
      </c>
      <c r="M1424" s="37">
        <f>STOCK[[#This Row],[Precio Final]]*10%</f>
        <v>0</v>
      </c>
      <c r="N1424" s="37"/>
      <c r="O1424" s="37"/>
      <c r="P1424" s="37">
        <v>9.16</v>
      </c>
      <c r="Q1424" s="38"/>
      <c r="R1424" s="37"/>
      <c r="S1424" s="37">
        <f>STOCK[[#This Row],[Peso (g)]]*STOCK[[#This Row],[Precio Envío Kilogramo (USD)]]/1000</f>
        <v>0</v>
      </c>
      <c r="T1424" s="37">
        <f>STOCK[[#This Row],[Costo Unitario (USD)]]+STOCK[[#This Row],[Costo Envío (USD)]]+STOCK[[#This Row],[Comisión 10%]]</f>
        <v>9.16</v>
      </c>
      <c r="U1424" s="37">
        <f t="shared" si="4"/>
        <v>10</v>
      </c>
      <c r="V1424" s="37"/>
      <c r="W1424" s="37">
        <f>STOCK[[#This Row],[Precio Final]]-STOCK[[#This Row],[Costo total]]</f>
        <v>-9.16</v>
      </c>
      <c r="X1424" s="37">
        <f>STOCK[[#This Row],[Ganancia Unitaria]]*STOCK[[#This Row],[Salidas]]</f>
        <v>0</v>
      </c>
      <c r="Y1424" s="37"/>
      <c r="Z1424" s="37"/>
      <c r="AA1424" s="37">
        <f>STOCK[[#This Row],[Costo total]]*STOCK[[#This Row],[Entradas]]</f>
        <v>9.16</v>
      </c>
      <c r="AB1424" s="37">
        <f>STOCK[[#This Row],[Stock Actual]]*STOCK[[#This Row],[Costo total]]</f>
        <v>9.16</v>
      </c>
      <c r="AC1424" s="37"/>
    </row>
    <row r="1425" spans="1:29" s="6" customFormat="1" ht="50" customHeight="1">
      <c r="A1425" s="6" t="s">
        <v>3298</v>
      </c>
      <c r="B1425" s="40"/>
      <c r="C1425" s="37" t="s">
        <v>4</v>
      </c>
      <c r="D1425" s="37" t="s">
        <v>2765</v>
      </c>
      <c r="E1425" s="37" t="s">
        <v>3224</v>
      </c>
      <c r="F1425" s="37" t="s">
        <v>238</v>
      </c>
      <c r="G1425" s="37"/>
      <c r="H1425" s="37">
        <f>STOCK[[#This Row],[Precio Final]]</f>
        <v>0</v>
      </c>
      <c r="I1425" s="102">
        <f>STOCK[[#This Row],[Precio Venta Ideal (x1.5)]]</f>
        <v>8</v>
      </c>
      <c r="J1425" s="38">
        <v>1</v>
      </c>
      <c r="K1425" s="38">
        <f>SUMIFS(VENTAS[Cantidad],VENTAS[Código del producto Vendido],STOCK[[#This Row],[Code]])</f>
        <v>0</v>
      </c>
      <c r="L1425" s="38">
        <f>STOCK[[#This Row],[Entradas]]-STOCK[[#This Row],[Salidas]]</f>
        <v>1</v>
      </c>
      <c r="M1425" s="37">
        <f>STOCK[[#This Row],[Precio Final]]*10%</f>
        <v>0</v>
      </c>
      <c r="N1425" s="37"/>
      <c r="O1425" s="37"/>
      <c r="P1425" s="37">
        <v>7.62</v>
      </c>
      <c r="Q1425" s="38"/>
      <c r="R1425" s="37"/>
      <c r="S1425" s="37">
        <f>STOCK[[#This Row],[Peso (g)]]*STOCK[[#This Row],[Precio Envío Kilogramo (USD)]]/1000</f>
        <v>0</v>
      </c>
      <c r="T1425" s="37">
        <f>STOCK[[#This Row],[Costo Unitario (USD)]]+STOCK[[#This Row],[Costo Envío (USD)]]+STOCK[[#This Row],[Comisión 10%]]</f>
        <v>7.62</v>
      </c>
      <c r="U1425" s="37">
        <f t="shared" si="4"/>
        <v>8</v>
      </c>
      <c r="V1425" s="37"/>
      <c r="W1425" s="37">
        <f>STOCK[[#This Row],[Precio Final]]-STOCK[[#This Row],[Costo total]]</f>
        <v>-7.62</v>
      </c>
      <c r="X1425" s="37">
        <f>STOCK[[#This Row],[Ganancia Unitaria]]*STOCK[[#This Row],[Salidas]]</f>
        <v>0</v>
      </c>
      <c r="Y1425" s="37"/>
      <c r="Z1425" s="37"/>
      <c r="AA1425" s="37">
        <f>STOCK[[#This Row],[Costo total]]*STOCK[[#This Row],[Entradas]]</f>
        <v>7.62</v>
      </c>
      <c r="AB1425" s="37">
        <f>STOCK[[#This Row],[Stock Actual]]*STOCK[[#This Row],[Costo total]]</f>
        <v>7.62</v>
      </c>
      <c r="AC1425" s="37"/>
    </row>
    <row r="1426" spans="1:29" s="6" customFormat="1" ht="50" customHeight="1">
      <c r="A1426" s="6" t="s">
        <v>3299</v>
      </c>
      <c r="B1426" s="40"/>
      <c r="C1426" s="37" t="s">
        <v>4</v>
      </c>
      <c r="D1426" s="37" t="s">
        <v>2765</v>
      </c>
      <c r="E1426" s="37" t="s">
        <v>3224</v>
      </c>
      <c r="F1426" s="37" t="s">
        <v>241</v>
      </c>
      <c r="G1426" s="37"/>
      <c r="H1426" s="37">
        <f>STOCK[[#This Row],[Precio Final]]</f>
        <v>0</v>
      </c>
      <c r="I1426" s="102">
        <f>STOCK[[#This Row],[Precio Venta Ideal (x1.5)]]</f>
        <v>8</v>
      </c>
      <c r="J1426" s="38">
        <v>1</v>
      </c>
      <c r="K1426" s="38">
        <f>SUMIFS(VENTAS[Cantidad],VENTAS[Código del producto Vendido],STOCK[[#This Row],[Code]])</f>
        <v>0</v>
      </c>
      <c r="L1426" s="38">
        <f>STOCK[[#This Row],[Entradas]]-STOCK[[#This Row],[Salidas]]</f>
        <v>1</v>
      </c>
      <c r="M1426" s="37">
        <f>STOCK[[#This Row],[Precio Final]]*10%</f>
        <v>0</v>
      </c>
      <c r="N1426" s="37"/>
      <c r="O1426" s="37"/>
      <c r="P1426" s="37">
        <v>7.62</v>
      </c>
      <c r="Q1426" s="38"/>
      <c r="R1426" s="37"/>
      <c r="S1426" s="37">
        <f>STOCK[[#This Row],[Peso (g)]]*STOCK[[#This Row],[Precio Envío Kilogramo (USD)]]/1000</f>
        <v>0</v>
      </c>
      <c r="T1426" s="37">
        <f>STOCK[[#This Row],[Costo Unitario (USD)]]+STOCK[[#This Row],[Costo Envío (USD)]]+STOCK[[#This Row],[Comisión 10%]]</f>
        <v>7.62</v>
      </c>
      <c r="U1426" s="37">
        <f t="shared" si="4"/>
        <v>8</v>
      </c>
      <c r="V1426" s="37"/>
      <c r="W1426" s="37">
        <f>STOCK[[#This Row],[Precio Final]]-STOCK[[#This Row],[Costo total]]</f>
        <v>-7.62</v>
      </c>
      <c r="X1426" s="37">
        <f>STOCK[[#This Row],[Ganancia Unitaria]]*STOCK[[#This Row],[Salidas]]</f>
        <v>0</v>
      </c>
      <c r="Y1426" s="37"/>
      <c r="Z1426" s="37"/>
      <c r="AA1426" s="37">
        <f>STOCK[[#This Row],[Costo total]]*STOCK[[#This Row],[Entradas]]</f>
        <v>7.62</v>
      </c>
      <c r="AB1426" s="37">
        <f>STOCK[[#This Row],[Stock Actual]]*STOCK[[#This Row],[Costo total]]</f>
        <v>7.62</v>
      </c>
      <c r="AC1426" s="37"/>
    </row>
    <row r="1427" spans="1:29" s="6" customFormat="1" ht="50" customHeight="1">
      <c r="A1427" s="6" t="s">
        <v>3300</v>
      </c>
      <c r="B1427" s="40"/>
      <c r="C1427" s="37" t="s">
        <v>4</v>
      </c>
      <c r="D1427" s="37" t="s">
        <v>2765</v>
      </c>
      <c r="E1427" s="37" t="s">
        <v>3224</v>
      </c>
      <c r="F1427" s="37" t="s">
        <v>243</v>
      </c>
      <c r="G1427" s="37"/>
      <c r="H1427" s="37">
        <f>STOCK[[#This Row],[Precio Final]]</f>
        <v>0</v>
      </c>
      <c r="I1427" s="102">
        <f>STOCK[[#This Row],[Precio Venta Ideal (x1.5)]]</f>
        <v>8</v>
      </c>
      <c r="J1427" s="38">
        <v>1</v>
      </c>
      <c r="K1427" s="38">
        <f>SUMIFS(VENTAS[Cantidad],VENTAS[Código del producto Vendido],STOCK[[#This Row],[Code]])</f>
        <v>0</v>
      </c>
      <c r="L1427" s="38">
        <f>STOCK[[#This Row],[Entradas]]-STOCK[[#This Row],[Salidas]]</f>
        <v>1</v>
      </c>
      <c r="M1427" s="37">
        <f>STOCK[[#This Row],[Precio Final]]*10%</f>
        <v>0</v>
      </c>
      <c r="N1427" s="37"/>
      <c r="O1427" s="37"/>
      <c r="P1427" s="37">
        <v>7.62</v>
      </c>
      <c r="Q1427" s="38"/>
      <c r="R1427" s="37"/>
      <c r="S1427" s="37">
        <f>STOCK[[#This Row],[Peso (g)]]*STOCK[[#This Row],[Precio Envío Kilogramo (USD)]]/1000</f>
        <v>0</v>
      </c>
      <c r="T1427" s="37">
        <f>STOCK[[#This Row],[Costo Unitario (USD)]]+STOCK[[#This Row],[Costo Envío (USD)]]+STOCK[[#This Row],[Comisión 10%]]</f>
        <v>7.62</v>
      </c>
      <c r="U1427" s="37">
        <f t="shared" si="4"/>
        <v>8</v>
      </c>
      <c r="V1427" s="37"/>
      <c r="W1427" s="37">
        <f>STOCK[[#This Row],[Precio Final]]-STOCK[[#This Row],[Costo total]]</f>
        <v>-7.62</v>
      </c>
      <c r="X1427" s="37">
        <f>STOCK[[#This Row],[Ganancia Unitaria]]*STOCK[[#This Row],[Salidas]]</f>
        <v>0</v>
      </c>
      <c r="Y1427" s="37"/>
      <c r="Z1427" s="37"/>
      <c r="AA1427" s="37">
        <f>STOCK[[#This Row],[Costo total]]*STOCK[[#This Row],[Entradas]]</f>
        <v>7.62</v>
      </c>
      <c r="AB1427" s="37">
        <f>STOCK[[#This Row],[Stock Actual]]*STOCK[[#This Row],[Costo total]]</f>
        <v>7.62</v>
      </c>
      <c r="AC1427" s="37"/>
    </row>
    <row r="1428" spans="1:29" s="6" customFormat="1" ht="50" customHeight="1">
      <c r="A1428" s="6" t="s">
        <v>3301</v>
      </c>
      <c r="B1428" s="40"/>
      <c r="C1428" s="37" t="s">
        <v>4</v>
      </c>
      <c r="D1428" s="37" t="s">
        <v>2765</v>
      </c>
      <c r="E1428" s="37" t="s">
        <v>3224</v>
      </c>
      <c r="F1428" s="37" t="s">
        <v>244</v>
      </c>
      <c r="G1428" s="37"/>
      <c r="H1428" s="37">
        <f>STOCK[[#This Row],[Precio Final]]</f>
        <v>0</v>
      </c>
      <c r="I1428" s="102">
        <f>STOCK[[#This Row],[Precio Venta Ideal (x1.5)]]</f>
        <v>8</v>
      </c>
      <c r="J1428" s="38">
        <v>1</v>
      </c>
      <c r="K1428" s="38">
        <f>SUMIFS(VENTAS[Cantidad],VENTAS[Código del producto Vendido],STOCK[[#This Row],[Code]])</f>
        <v>0</v>
      </c>
      <c r="L1428" s="38">
        <f>STOCK[[#This Row],[Entradas]]-STOCK[[#This Row],[Salidas]]</f>
        <v>1</v>
      </c>
      <c r="M1428" s="37">
        <f>STOCK[[#This Row],[Precio Final]]*10%</f>
        <v>0</v>
      </c>
      <c r="N1428" s="37"/>
      <c r="O1428" s="37"/>
      <c r="P1428" s="37">
        <v>7.62</v>
      </c>
      <c r="Q1428" s="38"/>
      <c r="R1428" s="37"/>
      <c r="S1428" s="37">
        <f>STOCK[[#This Row],[Peso (g)]]*STOCK[[#This Row],[Precio Envío Kilogramo (USD)]]/1000</f>
        <v>0</v>
      </c>
      <c r="T1428" s="37">
        <f>STOCK[[#This Row],[Costo Unitario (USD)]]+STOCK[[#This Row],[Costo Envío (USD)]]+STOCK[[#This Row],[Comisión 10%]]</f>
        <v>7.62</v>
      </c>
      <c r="U1428" s="37">
        <f t="shared" si="4"/>
        <v>8</v>
      </c>
      <c r="V1428" s="37"/>
      <c r="W1428" s="37">
        <f>STOCK[[#This Row],[Precio Final]]-STOCK[[#This Row],[Costo total]]</f>
        <v>-7.62</v>
      </c>
      <c r="X1428" s="37">
        <f>STOCK[[#This Row],[Ganancia Unitaria]]*STOCK[[#This Row],[Salidas]]</f>
        <v>0</v>
      </c>
      <c r="Y1428" s="37"/>
      <c r="Z1428" s="37"/>
      <c r="AA1428" s="37">
        <f>STOCK[[#This Row],[Costo total]]*STOCK[[#This Row],[Entradas]]</f>
        <v>7.62</v>
      </c>
      <c r="AB1428" s="37">
        <f>STOCK[[#This Row],[Stock Actual]]*STOCK[[#This Row],[Costo total]]</f>
        <v>7.62</v>
      </c>
      <c r="AC1428" s="37"/>
    </row>
    <row r="1429" spans="1:29" s="6" customFormat="1" ht="50" customHeight="1">
      <c r="A1429" s="6" t="s">
        <v>3302</v>
      </c>
      <c r="B1429" s="40"/>
      <c r="C1429" s="37" t="s">
        <v>4</v>
      </c>
      <c r="D1429" s="37" t="s">
        <v>3400</v>
      </c>
      <c r="E1429" s="37" t="s">
        <v>3225</v>
      </c>
      <c r="F1429" s="37" t="s">
        <v>241</v>
      </c>
      <c r="G1429" s="37"/>
      <c r="H1429" s="37">
        <f>STOCK[[#This Row],[Precio Final]]</f>
        <v>0</v>
      </c>
      <c r="I1429" s="102">
        <f>STOCK[[#This Row],[Precio Venta Ideal (x1.5)]]</f>
        <v>5</v>
      </c>
      <c r="J1429" s="38">
        <v>2</v>
      </c>
      <c r="K1429" s="38">
        <f>SUMIFS(VENTAS[Cantidad],VENTAS[Código del producto Vendido],STOCK[[#This Row],[Code]])</f>
        <v>0</v>
      </c>
      <c r="L1429" s="38">
        <f>STOCK[[#This Row],[Entradas]]-STOCK[[#This Row],[Salidas]]</f>
        <v>2</v>
      </c>
      <c r="M1429" s="37">
        <f>STOCK[[#This Row],[Precio Final]]*10%</f>
        <v>0</v>
      </c>
      <c r="N1429" s="37"/>
      <c r="O1429" s="37"/>
      <c r="P1429" s="37">
        <v>4.7300000000000004</v>
      </c>
      <c r="Q1429" s="38"/>
      <c r="R1429" s="37"/>
      <c r="S1429" s="37">
        <f>STOCK[[#This Row],[Peso (g)]]*STOCK[[#This Row],[Precio Envío Kilogramo (USD)]]/1000</f>
        <v>0</v>
      </c>
      <c r="T1429" s="37">
        <f>STOCK[[#This Row],[Costo Unitario (USD)]]+STOCK[[#This Row],[Costo Envío (USD)]]+STOCK[[#This Row],[Comisión 10%]]</f>
        <v>4.7300000000000004</v>
      </c>
      <c r="U1429" s="37">
        <f t="shared" si="4"/>
        <v>5</v>
      </c>
      <c r="V1429" s="37"/>
      <c r="W1429" s="37">
        <f>STOCK[[#This Row],[Precio Final]]-STOCK[[#This Row],[Costo total]]</f>
        <v>-4.7300000000000004</v>
      </c>
      <c r="X1429" s="37">
        <f>STOCK[[#This Row],[Ganancia Unitaria]]*STOCK[[#This Row],[Salidas]]</f>
        <v>0</v>
      </c>
      <c r="Y1429" s="37"/>
      <c r="Z1429" s="37"/>
      <c r="AA1429" s="37">
        <f>STOCK[[#This Row],[Costo total]]*STOCK[[#This Row],[Entradas]]</f>
        <v>9.4600000000000009</v>
      </c>
      <c r="AB1429" s="37">
        <f>STOCK[[#This Row],[Stock Actual]]*STOCK[[#This Row],[Costo total]]</f>
        <v>9.4600000000000009</v>
      </c>
      <c r="AC1429" s="37"/>
    </row>
    <row r="1430" spans="1:29" s="6" customFormat="1" ht="50" customHeight="1">
      <c r="A1430" s="6" t="s">
        <v>3303</v>
      </c>
      <c r="B1430" s="40"/>
      <c r="C1430" s="37" t="s">
        <v>4</v>
      </c>
      <c r="D1430" s="37" t="s">
        <v>3400</v>
      </c>
      <c r="E1430" s="37" t="s">
        <v>3225</v>
      </c>
      <c r="F1430" s="37" t="s">
        <v>243</v>
      </c>
      <c r="G1430" s="37"/>
      <c r="H1430" s="37">
        <f>STOCK[[#This Row],[Precio Final]]</f>
        <v>0</v>
      </c>
      <c r="I1430" s="102">
        <f>STOCK[[#This Row],[Precio Venta Ideal (x1.5)]]</f>
        <v>5</v>
      </c>
      <c r="J1430" s="38">
        <v>2</v>
      </c>
      <c r="K1430" s="38">
        <f>SUMIFS(VENTAS[Cantidad],VENTAS[Código del producto Vendido],STOCK[[#This Row],[Code]])</f>
        <v>0</v>
      </c>
      <c r="L1430" s="38">
        <f>STOCK[[#This Row],[Entradas]]-STOCK[[#This Row],[Salidas]]</f>
        <v>2</v>
      </c>
      <c r="M1430" s="37">
        <f>STOCK[[#This Row],[Precio Final]]*10%</f>
        <v>0</v>
      </c>
      <c r="N1430" s="37"/>
      <c r="O1430" s="37"/>
      <c r="P1430" s="37">
        <v>4.7300000000000004</v>
      </c>
      <c r="Q1430" s="38"/>
      <c r="R1430" s="37"/>
      <c r="S1430" s="37">
        <f>STOCK[[#This Row],[Peso (g)]]*STOCK[[#This Row],[Precio Envío Kilogramo (USD)]]/1000</f>
        <v>0</v>
      </c>
      <c r="T1430" s="37">
        <f>STOCK[[#This Row],[Costo Unitario (USD)]]+STOCK[[#This Row],[Costo Envío (USD)]]+STOCK[[#This Row],[Comisión 10%]]</f>
        <v>4.7300000000000004</v>
      </c>
      <c r="U1430" s="37">
        <f t="shared" si="4"/>
        <v>5</v>
      </c>
      <c r="V1430" s="37"/>
      <c r="W1430" s="37">
        <f>STOCK[[#This Row],[Precio Final]]-STOCK[[#This Row],[Costo total]]</f>
        <v>-4.7300000000000004</v>
      </c>
      <c r="X1430" s="37">
        <f>STOCK[[#This Row],[Ganancia Unitaria]]*STOCK[[#This Row],[Salidas]]</f>
        <v>0</v>
      </c>
      <c r="Y1430" s="37"/>
      <c r="Z1430" s="37"/>
      <c r="AA1430" s="37">
        <f>STOCK[[#This Row],[Costo total]]*STOCK[[#This Row],[Entradas]]</f>
        <v>9.4600000000000009</v>
      </c>
      <c r="AB1430" s="37">
        <f>STOCK[[#This Row],[Stock Actual]]*STOCK[[#This Row],[Costo total]]</f>
        <v>9.4600000000000009</v>
      </c>
      <c r="AC1430" s="37"/>
    </row>
    <row r="1431" spans="1:29" s="6" customFormat="1" ht="50" customHeight="1">
      <c r="A1431" s="6" t="s">
        <v>3304</v>
      </c>
      <c r="B1431" s="40"/>
      <c r="C1431" s="37" t="s">
        <v>4</v>
      </c>
      <c r="D1431" s="37" t="s">
        <v>3400</v>
      </c>
      <c r="E1431" s="37" t="s">
        <v>3225</v>
      </c>
      <c r="F1431" s="37" t="s">
        <v>244</v>
      </c>
      <c r="G1431" s="37"/>
      <c r="H1431" s="37">
        <f>STOCK[[#This Row],[Precio Final]]</f>
        <v>0</v>
      </c>
      <c r="I1431" s="102">
        <f>STOCK[[#This Row],[Precio Venta Ideal (x1.5)]]</f>
        <v>5</v>
      </c>
      <c r="J1431" s="38">
        <v>2</v>
      </c>
      <c r="K1431" s="38">
        <f>SUMIFS(VENTAS[Cantidad],VENTAS[Código del producto Vendido],STOCK[[#This Row],[Code]])</f>
        <v>0</v>
      </c>
      <c r="L1431" s="38">
        <f>STOCK[[#This Row],[Entradas]]-STOCK[[#This Row],[Salidas]]</f>
        <v>2</v>
      </c>
      <c r="M1431" s="37">
        <f>STOCK[[#This Row],[Precio Final]]*10%</f>
        <v>0</v>
      </c>
      <c r="N1431" s="37"/>
      <c r="O1431" s="37"/>
      <c r="P1431" s="37">
        <v>4.7300000000000004</v>
      </c>
      <c r="Q1431" s="38"/>
      <c r="R1431" s="37"/>
      <c r="S1431" s="37">
        <f>STOCK[[#This Row],[Peso (g)]]*STOCK[[#This Row],[Precio Envío Kilogramo (USD)]]/1000</f>
        <v>0</v>
      </c>
      <c r="T1431" s="37">
        <f>STOCK[[#This Row],[Costo Unitario (USD)]]+STOCK[[#This Row],[Costo Envío (USD)]]+STOCK[[#This Row],[Comisión 10%]]</f>
        <v>4.7300000000000004</v>
      </c>
      <c r="U1431" s="37">
        <f t="shared" si="4"/>
        <v>5</v>
      </c>
      <c r="V1431" s="37"/>
      <c r="W1431" s="37">
        <f>STOCK[[#This Row],[Precio Final]]-STOCK[[#This Row],[Costo total]]</f>
        <v>-4.7300000000000004</v>
      </c>
      <c r="X1431" s="37">
        <f>STOCK[[#This Row],[Ganancia Unitaria]]*STOCK[[#This Row],[Salidas]]</f>
        <v>0</v>
      </c>
      <c r="Y1431" s="37"/>
      <c r="Z1431" s="37"/>
      <c r="AA1431" s="37">
        <f>STOCK[[#This Row],[Costo total]]*STOCK[[#This Row],[Entradas]]</f>
        <v>9.4600000000000009</v>
      </c>
      <c r="AB1431" s="37">
        <f>STOCK[[#This Row],[Stock Actual]]*STOCK[[#This Row],[Costo total]]</f>
        <v>9.4600000000000009</v>
      </c>
      <c r="AC1431" s="37"/>
    </row>
    <row r="1432" spans="1:29" s="6" customFormat="1" ht="50" customHeight="1">
      <c r="A1432" s="6" t="s">
        <v>3305</v>
      </c>
      <c r="B1432" s="40"/>
      <c r="C1432" s="37" t="s">
        <v>4</v>
      </c>
      <c r="D1432" s="37" t="s">
        <v>3400</v>
      </c>
      <c r="E1432" s="37" t="s">
        <v>3226</v>
      </c>
      <c r="F1432" s="37" t="s">
        <v>238</v>
      </c>
      <c r="G1432" s="37"/>
      <c r="H1432" s="37">
        <f>STOCK[[#This Row],[Precio Final]]</f>
        <v>0</v>
      </c>
      <c r="I1432" s="102">
        <f>STOCK[[#This Row],[Precio Venta Ideal (x1.5)]]</f>
        <v>7</v>
      </c>
      <c r="J1432" s="38">
        <v>2</v>
      </c>
      <c r="K1432" s="38">
        <f>SUMIFS(VENTAS[Cantidad],VENTAS[Código del producto Vendido],STOCK[[#This Row],[Code]])</f>
        <v>0</v>
      </c>
      <c r="L1432" s="38">
        <f>STOCK[[#This Row],[Entradas]]-STOCK[[#This Row],[Salidas]]</f>
        <v>2</v>
      </c>
      <c r="M1432" s="37">
        <f>STOCK[[#This Row],[Precio Final]]*10%</f>
        <v>0</v>
      </c>
      <c r="N1432" s="37"/>
      <c r="O1432" s="37"/>
      <c r="P1432" s="37">
        <v>6.49</v>
      </c>
      <c r="Q1432" s="38"/>
      <c r="R1432" s="37"/>
      <c r="S1432" s="37">
        <f>STOCK[[#This Row],[Peso (g)]]*STOCK[[#This Row],[Precio Envío Kilogramo (USD)]]/1000</f>
        <v>0</v>
      </c>
      <c r="T1432" s="37">
        <f>STOCK[[#This Row],[Costo Unitario (USD)]]+STOCK[[#This Row],[Costo Envío (USD)]]+STOCK[[#This Row],[Comisión 10%]]</f>
        <v>6.49</v>
      </c>
      <c r="U1432" s="37">
        <f t="shared" si="4"/>
        <v>7</v>
      </c>
      <c r="V1432" s="37"/>
      <c r="W1432" s="37">
        <f>STOCK[[#This Row],[Precio Final]]-STOCK[[#This Row],[Costo total]]</f>
        <v>-6.49</v>
      </c>
      <c r="X1432" s="37">
        <f>STOCK[[#This Row],[Ganancia Unitaria]]*STOCK[[#This Row],[Salidas]]</f>
        <v>0</v>
      </c>
      <c r="Y1432" s="37"/>
      <c r="Z1432" s="37"/>
      <c r="AA1432" s="37">
        <f>STOCK[[#This Row],[Costo total]]*STOCK[[#This Row],[Entradas]]</f>
        <v>12.98</v>
      </c>
      <c r="AB1432" s="37">
        <f>STOCK[[#This Row],[Stock Actual]]*STOCK[[#This Row],[Costo total]]</f>
        <v>12.98</v>
      </c>
      <c r="AC1432" s="37"/>
    </row>
    <row r="1433" spans="1:29" s="6" customFormat="1" ht="50" customHeight="1">
      <c r="A1433" s="6" t="s">
        <v>3306</v>
      </c>
      <c r="B1433" s="40"/>
      <c r="C1433" s="37" t="s">
        <v>4</v>
      </c>
      <c r="D1433" s="37" t="s">
        <v>3400</v>
      </c>
      <c r="E1433" s="37" t="s">
        <v>3226</v>
      </c>
      <c r="F1433" s="37" t="s">
        <v>241</v>
      </c>
      <c r="G1433" s="37"/>
      <c r="H1433" s="37">
        <f>STOCK[[#This Row],[Precio Final]]</f>
        <v>0</v>
      </c>
      <c r="I1433" s="102">
        <f>STOCK[[#This Row],[Precio Venta Ideal (x1.5)]]</f>
        <v>7</v>
      </c>
      <c r="J1433" s="38">
        <v>2</v>
      </c>
      <c r="K1433" s="38">
        <f>SUMIFS(VENTAS[Cantidad],VENTAS[Código del producto Vendido],STOCK[[#This Row],[Code]])</f>
        <v>0</v>
      </c>
      <c r="L1433" s="38">
        <f>STOCK[[#This Row],[Entradas]]-STOCK[[#This Row],[Salidas]]</f>
        <v>2</v>
      </c>
      <c r="M1433" s="37">
        <f>STOCK[[#This Row],[Precio Final]]*10%</f>
        <v>0</v>
      </c>
      <c r="N1433" s="37"/>
      <c r="O1433" s="37"/>
      <c r="P1433" s="37">
        <v>6.5</v>
      </c>
      <c r="Q1433" s="38"/>
      <c r="R1433" s="37"/>
      <c r="S1433" s="37">
        <f>STOCK[[#This Row],[Peso (g)]]*STOCK[[#This Row],[Precio Envío Kilogramo (USD)]]/1000</f>
        <v>0</v>
      </c>
      <c r="T1433" s="37">
        <f>STOCK[[#This Row],[Costo Unitario (USD)]]+STOCK[[#This Row],[Costo Envío (USD)]]+STOCK[[#This Row],[Comisión 10%]]</f>
        <v>6.5</v>
      </c>
      <c r="U1433" s="37">
        <f t="shared" si="4"/>
        <v>7</v>
      </c>
      <c r="V1433" s="37"/>
      <c r="W1433" s="37">
        <f>STOCK[[#This Row],[Precio Final]]-STOCK[[#This Row],[Costo total]]</f>
        <v>-6.5</v>
      </c>
      <c r="X1433" s="37">
        <f>STOCK[[#This Row],[Ganancia Unitaria]]*STOCK[[#This Row],[Salidas]]</f>
        <v>0</v>
      </c>
      <c r="Y1433" s="37"/>
      <c r="Z1433" s="37"/>
      <c r="AA1433" s="37">
        <f>STOCK[[#This Row],[Costo total]]*STOCK[[#This Row],[Entradas]]</f>
        <v>13</v>
      </c>
      <c r="AB1433" s="37">
        <f>STOCK[[#This Row],[Stock Actual]]*STOCK[[#This Row],[Costo total]]</f>
        <v>13</v>
      </c>
      <c r="AC1433" s="37"/>
    </row>
    <row r="1434" spans="1:29" s="6" customFormat="1" ht="50" customHeight="1">
      <c r="A1434" s="6" t="s">
        <v>3307</v>
      </c>
      <c r="B1434" s="40"/>
      <c r="C1434" s="37" t="s">
        <v>4</v>
      </c>
      <c r="D1434" s="37" t="s">
        <v>3400</v>
      </c>
      <c r="E1434" s="37" t="s">
        <v>3226</v>
      </c>
      <c r="F1434" s="37" t="s">
        <v>243</v>
      </c>
      <c r="G1434" s="37"/>
      <c r="H1434" s="37">
        <f>STOCK[[#This Row],[Precio Final]]</f>
        <v>0</v>
      </c>
      <c r="I1434" s="102">
        <f>STOCK[[#This Row],[Precio Venta Ideal (x1.5)]]</f>
        <v>7</v>
      </c>
      <c r="J1434" s="38">
        <v>2</v>
      </c>
      <c r="K1434" s="38">
        <f>SUMIFS(VENTAS[Cantidad],VENTAS[Código del producto Vendido],STOCK[[#This Row],[Code]])</f>
        <v>0</v>
      </c>
      <c r="L1434" s="38">
        <f>STOCK[[#This Row],[Entradas]]-STOCK[[#This Row],[Salidas]]</f>
        <v>2</v>
      </c>
      <c r="M1434" s="37">
        <f>STOCK[[#This Row],[Precio Final]]*10%</f>
        <v>0</v>
      </c>
      <c r="N1434" s="37"/>
      <c r="O1434" s="37"/>
      <c r="P1434" s="37">
        <v>6.49</v>
      </c>
      <c r="Q1434" s="38"/>
      <c r="R1434" s="37"/>
      <c r="S1434" s="37">
        <f>STOCK[[#This Row],[Peso (g)]]*STOCK[[#This Row],[Precio Envío Kilogramo (USD)]]/1000</f>
        <v>0</v>
      </c>
      <c r="T1434" s="37">
        <f>STOCK[[#This Row],[Costo Unitario (USD)]]+STOCK[[#This Row],[Costo Envío (USD)]]+STOCK[[#This Row],[Comisión 10%]]</f>
        <v>6.49</v>
      </c>
      <c r="U1434" s="37">
        <f t="shared" si="4"/>
        <v>7</v>
      </c>
      <c r="V1434" s="37"/>
      <c r="W1434" s="37">
        <f>STOCK[[#This Row],[Precio Final]]-STOCK[[#This Row],[Costo total]]</f>
        <v>-6.49</v>
      </c>
      <c r="X1434" s="37">
        <f>STOCK[[#This Row],[Ganancia Unitaria]]*STOCK[[#This Row],[Salidas]]</f>
        <v>0</v>
      </c>
      <c r="Y1434" s="37"/>
      <c r="Z1434" s="37"/>
      <c r="AA1434" s="37">
        <f>STOCK[[#This Row],[Costo total]]*STOCK[[#This Row],[Entradas]]</f>
        <v>12.98</v>
      </c>
      <c r="AB1434" s="37">
        <f>STOCK[[#This Row],[Stock Actual]]*STOCK[[#This Row],[Costo total]]</f>
        <v>12.98</v>
      </c>
      <c r="AC1434" s="37"/>
    </row>
    <row r="1435" spans="1:29" s="6" customFormat="1" ht="50" customHeight="1">
      <c r="A1435" s="6" t="s">
        <v>3308</v>
      </c>
      <c r="B1435" s="40"/>
      <c r="C1435" s="37" t="s">
        <v>4</v>
      </c>
      <c r="D1435" s="37" t="s">
        <v>3400</v>
      </c>
      <c r="E1435" s="37" t="s">
        <v>3226</v>
      </c>
      <c r="F1435" s="37" t="s">
        <v>244</v>
      </c>
      <c r="G1435" s="37"/>
      <c r="H1435" s="37">
        <f>STOCK[[#This Row],[Precio Final]]</f>
        <v>0</v>
      </c>
      <c r="I1435" s="102">
        <f>STOCK[[#This Row],[Precio Venta Ideal (x1.5)]]</f>
        <v>7</v>
      </c>
      <c r="J1435" s="38">
        <v>2</v>
      </c>
      <c r="K1435" s="38">
        <f>SUMIFS(VENTAS[Cantidad],VENTAS[Código del producto Vendido],STOCK[[#This Row],[Code]])</f>
        <v>0</v>
      </c>
      <c r="L1435" s="38">
        <f>STOCK[[#This Row],[Entradas]]-STOCK[[#This Row],[Salidas]]</f>
        <v>2</v>
      </c>
      <c r="M1435" s="37">
        <f>STOCK[[#This Row],[Precio Final]]*10%</f>
        <v>0</v>
      </c>
      <c r="N1435" s="37"/>
      <c r="O1435" s="37"/>
      <c r="P1435" s="37">
        <v>6.5</v>
      </c>
      <c r="Q1435" s="38"/>
      <c r="R1435" s="37"/>
      <c r="S1435" s="37">
        <f>STOCK[[#This Row],[Peso (g)]]*STOCK[[#This Row],[Precio Envío Kilogramo (USD)]]/1000</f>
        <v>0</v>
      </c>
      <c r="T1435" s="37">
        <f>STOCK[[#This Row],[Costo Unitario (USD)]]+STOCK[[#This Row],[Costo Envío (USD)]]+STOCK[[#This Row],[Comisión 10%]]</f>
        <v>6.5</v>
      </c>
      <c r="U1435" s="37">
        <f t="shared" si="4"/>
        <v>7</v>
      </c>
      <c r="V1435" s="37"/>
      <c r="W1435" s="37">
        <f>STOCK[[#This Row],[Precio Final]]-STOCK[[#This Row],[Costo total]]</f>
        <v>-6.5</v>
      </c>
      <c r="X1435" s="37">
        <f>STOCK[[#This Row],[Ganancia Unitaria]]*STOCK[[#This Row],[Salidas]]</f>
        <v>0</v>
      </c>
      <c r="Y1435" s="37"/>
      <c r="Z1435" s="37"/>
      <c r="AA1435" s="37">
        <f>STOCK[[#This Row],[Costo total]]*STOCK[[#This Row],[Entradas]]</f>
        <v>13</v>
      </c>
      <c r="AB1435" s="37">
        <f>STOCK[[#This Row],[Stock Actual]]*STOCK[[#This Row],[Costo total]]</f>
        <v>13</v>
      </c>
      <c r="AC1435" s="37"/>
    </row>
    <row r="1436" spans="1:29" s="6" customFormat="1" ht="50" customHeight="1">
      <c r="A1436" s="6" t="s">
        <v>3309</v>
      </c>
      <c r="B1436" s="40"/>
      <c r="C1436" s="37" t="s">
        <v>4</v>
      </c>
      <c r="D1436" s="37" t="s">
        <v>3400</v>
      </c>
      <c r="E1436" s="37" t="s">
        <v>3227</v>
      </c>
      <c r="F1436" s="37" t="s">
        <v>239</v>
      </c>
      <c r="G1436" s="37"/>
      <c r="H1436" s="37">
        <f>STOCK[[#This Row],[Precio Final]]</f>
        <v>0</v>
      </c>
      <c r="I1436" s="102">
        <f>STOCK[[#This Row],[Precio Venta Ideal (x1.5)]]</f>
        <v>5</v>
      </c>
      <c r="J1436" s="38">
        <v>2</v>
      </c>
      <c r="K1436" s="38">
        <f>SUMIFS(VENTAS[Cantidad],VENTAS[Código del producto Vendido],STOCK[[#This Row],[Code]])</f>
        <v>0</v>
      </c>
      <c r="L1436" s="38">
        <f>STOCK[[#This Row],[Entradas]]-STOCK[[#This Row],[Salidas]]</f>
        <v>2</v>
      </c>
      <c r="M1436" s="37">
        <f>STOCK[[#This Row],[Precio Final]]*10%</f>
        <v>0</v>
      </c>
      <c r="N1436" s="37"/>
      <c r="O1436" s="37"/>
      <c r="P1436" s="37">
        <v>4.3899999999999997</v>
      </c>
      <c r="Q1436" s="38"/>
      <c r="R1436" s="37"/>
      <c r="S1436" s="37">
        <f>STOCK[[#This Row],[Peso (g)]]*STOCK[[#This Row],[Precio Envío Kilogramo (USD)]]/1000</f>
        <v>0</v>
      </c>
      <c r="T1436" s="37">
        <f>STOCK[[#This Row],[Costo Unitario (USD)]]+STOCK[[#This Row],[Costo Envío (USD)]]+STOCK[[#This Row],[Comisión 10%]]</f>
        <v>4.3899999999999997</v>
      </c>
      <c r="U1436" s="37">
        <f t="shared" si="4"/>
        <v>5</v>
      </c>
      <c r="V1436" s="37"/>
      <c r="W1436" s="37">
        <f>STOCK[[#This Row],[Precio Final]]-STOCK[[#This Row],[Costo total]]</f>
        <v>-4.3899999999999997</v>
      </c>
      <c r="X1436" s="37">
        <f>STOCK[[#This Row],[Ganancia Unitaria]]*STOCK[[#This Row],[Salidas]]</f>
        <v>0</v>
      </c>
      <c r="Y1436" s="37"/>
      <c r="Z1436" s="37"/>
      <c r="AA1436" s="37">
        <f>STOCK[[#This Row],[Costo total]]*STOCK[[#This Row],[Entradas]]</f>
        <v>8.7799999999999994</v>
      </c>
      <c r="AB1436" s="37">
        <f>STOCK[[#This Row],[Stock Actual]]*STOCK[[#This Row],[Costo total]]</f>
        <v>8.7799999999999994</v>
      </c>
      <c r="AC1436" s="37"/>
    </row>
    <row r="1437" spans="1:29" s="6" customFormat="1" ht="50" customHeight="1">
      <c r="A1437" s="6" t="s">
        <v>3310</v>
      </c>
      <c r="B1437" s="40"/>
      <c r="C1437" s="37" t="s">
        <v>4</v>
      </c>
      <c r="D1437" s="37" t="s">
        <v>3400</v>
      </c>
      <c r="E1437" s="37" t="s">
        <v>3229</v>
      </c>
      <c r="F1437" s="37" t="s">
        <v>239</v>
      </c>
      <c r="G1437" s="37"/>
      <c r="H1437" s="37">
        <f>STOCK[[#This Row],[Precio Final]]</f>
        <v>0</v>
      </c>
      <c r="I1437" s="102">
        <f>STOCK[[#This Row],[Precio Venta Ideal (x1.5)]]</f>
        <v>5</v>
      </c>
      <c r="J1437" s="38">
        <v>2</v>
      </c>
      <c r="K1437" s="38">
        <f>SUMIFS(VENTAS[Cantidad],VENTAS[Código del producto Vendido],STOCK[[#This Row],[Code]])</f>
        <v>0</v>
      </c>
      <c r="L1437" s="38">
        <f>STOCK[[#This Row],[Entradas]]-STOCK[[#This Row],[Salidas]]</f>
        <v>2</v>
      </c>
      <c r="M1437" s="37">
        <f>STOCK[[#This Row],[Precio Final]]*10%</f>
        <v>0</v>
      </c>
      <c r="N1437" s="37"/>
      <c r="O1437" s="37"/>
      <c r="P1437" s="37">
        <v>4.9400000000000004</v>
      </c>
      <c r="Q1437" s="38"/>
      <c r="R1437" s="37"/>
      <c r="S1437" s="37">
        <f>STOCK[[#This Row],[Peso (g)]]*STOCK[[#This Row],[Precio Envío Kilogramo (USD)]]/1000</f>
        <v>0</v>
      </c>
      <c r="T1437" s="37">
        <f>STOCK[[#This Row],[Costo Unitario (USD)]]+STOCK[[#This Row],[Costo Envío (USD)]]+STOCK[[#This Row],[Comisión 10%]]</f>
        <v>4.9400000000000004</v>
      </c>
      <c r="U1437" s="37">
        <f t="shared" si="4"/>
        <v>5</v>
      </c>
      <c r="V1437" s="37"/>
      <c r="W1437" s="37">
        <f>STOCK[[#This Row],[Precio Final]]-STOCK[[#This Row],[Costo total]]</f>
        <v>-4.9400000000000004</v>
      </c>
      <c r="X1437" s="37">
        <f>STOCK[[#This Row],[Ganancia Unitaria]]*STOCK[[#This Row],[Salidas]]</f>
        <v>0</v>
      </c>
      <c r="Y1437" s="37"/>
      <c r="Z1437" s="37"/>
      <c r="AA1437" s="37">
        <f>STOCK[[#This Row],[Costo total]]*STOCK[[#This Row],[Entradas]]</f>
        <v>9.8800000000000008</v>
      </c>
      <c r="AB1437" s="37">
        <f>STOCK[[#This Row],[Stock Actual]]*STOCK[[#This Row],[Costo total]]</f>
        <v>9.8800000000000008</v>
      </c>
      <c r="AC1437" s="37"/>
    </row>
    <row r="1438" spans="1:29" s="6" customFormat="1" ht="50" customHeight="1">
      <c r="A1438" s="6" t="s">
        <v>3311</v>
      </c>
      <c r="B1438" s="40"/>
      <c r="C1438" s="37" t="s">
        <v>4</v>
      </c>
      <c r="D1438" s="37" t="s">
        <v>3400</v>
      </c>
      <c r="E1438" s="37" t="s">
        <v>3228</v>
      </c>
      <c r="F1438" s="37" t="s">
        <v>239</v>
      </c>
      <c r="G1438" s="37"/>
      <c r="H1438" s="37">
        <f>STOCK[[#This Row],[Precio Final]]</f>
        <v>0</v>
      </c>
      <c r="I1438" s="102">
        <f>STOCK[[#This Row],[Precio Venta Ideal (x1.5)]]</f>
        <v>5</v>
      </c>
      <c r="J1438" s="38">
        <v>2</v>
      </c>
      <c r="K1438" s="38">
        <f>SUMIFS(VENTAS[Cantidad],VENTAS[Código del producto Vendido],STOCK[[#This Row],[Code]])</f>
        <v>0</v>
      </c>
      <c r="L1438" s="38">
        <f>STOCK[[#This Row],[Entradas]]-STOCK[[#This Row],[Salidas]]</f>
        <v>2</v>
      </c>
      <c r="M1438" s="37">
        <f>STOCK[[#This Row],[Precio Final]]*10%</f>
        <v>0</v>
      </c>
      <c r="N1438" s="37"/>
      <c r="O1438" s="37"/>
      <c r="P1438" s="37">
        <v>4.29</v>
      </c>
      <c r="Q1438" s="38"/>
      <c r="R1438" s="37"/>
      <c r="S1438" s="37">
        <f>STOCK[[#This Row],[Peso (g)]]*STOCK[[#This Row],[Precio Envío Kilogramo (USD)]]/1000</f>
        <v>0</v>
      </c>
      <c r="T1438" s="37">
        <f>STOCK[[#This Row],[Costo Unitario (USD)]]+STOCK[[#This Row],[Costo Envío (USD)]]+STOCK[[#This Row],[Comisión 10%]]</f>
        <v>4.29</v>
      </c>
      <c r="U1438" s="37">
        <f t="shared" si="4"/>
        <v>5</v>
      </c>
      <c r="V1438" s="37"/>
      <c r="W1438" s="37">
        <f>STOCK[[#This Row],[Precio Final]]-STOCK[[#This Row],[Costo total]]</f>
        <v>-4.29</v>
      </c>
      <c r="X1438" s="37">
        <f>STOCK[[#This Row],[Ganancia Unitaria]]*STOCK[[#This Row],[Salidas]]</f>
        <v>0</v>
      </c>
      <c r="Y1438" s="37"/>
      <c r="Z1438" s="37"/>
      <c r="AA1438" s="37">
        <f>STOCK[[#This Row],[Costo total]]*STOCK[[#This Row],[Entradas]]</f>
        <v>8.58</v>
      </c>
      <c r="AB1438" s="37">
        <f>STOCK[[#This Row],[Stock Actual]]*STOCK[[#This Row],[Costo total]]</f>
        <v>8.58</v>
      </c>
      <c r="AC1438" s="37"/>
    </row>
    <row r="1439" spans="1:29" s="6" customFormat="1" ht="50" customHeight="1">
      <c r="A1439" s="6" t="s">
        <v>3312</v>
      </c>
      <c r="B1439" s="40"/>
      <c r="C1439" s="37" t="s">
        <v>4</v>
      </c>
      <c r="D1439" s="37" t="s">
        <v>2260</v>
      </c>
      <c r="E1439" s="37" t="s">
        <v>3230</v>
      </c>
      <c r="F1439" s="37" t="s">
        <v>238</v>
      </c>
      <c r="G1439" s="37"/>
      <c r="H1439" s="37">
        <f>STOCK[[#This Row],[Precio Final]]</f>
        <v>0</v>
      </c>
      <c r="I1439" s="102">
        <f>STOCK[[#This Row],[Precio Venta Ideal (x1.5)]]</f>
        <v>11</v>
      </c>
      <c r="J1439" s="38">
        <v>2</v>
      </c>
      <c r="K1439" s="38">
        <f>SUMIFS(VENTAS[Cantidad],VENTAS[Código del producto Vendido],STOCK[[#This Row],[Code]])</f>
        <v>0</v>
      </c>
      <c r="L1439" s="38">
        <f>STOCK[[#This Row],[Entradas]]-STOCK[[#This Row],[Salidas]]</f>
        <v>2</v>
      </c>
      <c r="M1439" s="37">
        <f>STOCK[[#This Row],[Precio Final]]*10%</f>
        <v>0</v>
      </c>
      <c r="N1439" s="37"/>
      <c r="O1439" s="37"/>
      <c r="P1439" s="37">
        <v>10.3</v>
      </c>
      <c r="Q1439" s="38"/>
      <c r="R1439" s="37"/>
      <c r="S1439" s="37">
        <f>STOCK[[#This Row],[Peso (g)]]*STOCK[[#This Row],[Precio Envío Kilogramo (USD)]]/1000</f>
        <v>0</v>
      </c>
      <c r="T1439" s="37">
        <f>STOCK[[#This Row],[Costo Unitario (USD)]]+STOCK[[#This Row],[Costo Envío (USD)]]+STOCK[[#This Row],[Comisión 10%]]</f>
        <v>10.3</v>
      </c>
      <c r="U1439" s="37">
        <f t="shared" si="4"/>
        <v>11</v>
      </c>
      <c r="V1439" s="37"/>
      <c r="W1439" s="37">
        <f>STOCK[[#This Row],[Precio Final]]-STOCK[[#This Row],[Costo total]]</f>
        <v>-10.3</v>
      </c>
      <c r="X1439" s="37">
        <f>STOCK[[#This Row],[Ganancia Unitaria]]*STOCK[[#This Row],[Salidas]]</f>
        <v>0</v>
      </c>
      <c r="Y1439" s="37"/>
      <c r="Z1439" s="37"/>
      <c r="AA1439" s="37">
        <f>STOCK[[#This Row],[Costo total]]*STOCK[[#This Row],[Entradas]]</f>
        <v>20.6</v>
      </c>
      <c r="AB1439" s="37">
        <f>STOCK[[#This Row],[Stock Actual]]*STOCK[[#This Row],[Costo total]]</f>
        <v>20.6</v>
      </c>
      <c r="AC1439" s="37"/>
    </row>
    <row r="1440" spans="1:29" s="6" customFormat="1" ht="50" customHeight="1">
      <c r="A1440" s="6" t="s">
        <v>3313</v>
      </c>
      <c r="B1440" s="40"/>
      <c r="C1440" s="37" t="s">
        <v>4</v>
      </c>
      <c r="D1440" s="37" t="s">
        <v>2260</v>
      </c>
      <c r="E1440" s="37" t="s">
        <v>3230</v>
      </c>
      <c r="F1440" s="37" t="s">
        <v>241</v>
      </c>
      <c r="G1440" s="37"/>
      <c r="H1440" s="37">
        <f>STOCK[[#This Row],[Precio Final]]</f>
        <v>0</v>
      </c>
      <c r="I1440" s="102">
        <f>STOCK[[#This Row],[Precio Venta Ideal (x1.5)]]</f>
        <v>11</v>
      </c>
      <c r="J1440" s="38">
        <v>2</v>
      </c>
      <c r="K1440" s="38">
        <f>SUMIFS(VENTAS[Cantidad],VENTAS[Código del producto Vendido],STOCK[[#This Row],[Code]])</f>
        <v>0</v>
      </c>
      <c r="L1440" s="38">
        <f>STOCK[[#This Row],[Entradas]]-STOCK[[#This Row],[Salidas]]</f>
        <v>2</v>
      </c>
      <c r="M1440" s="37">
        <f>STOCK[[#This Row],[Precio Final]]*10%</f>
        <v>0</v>
      </c>
      <c r="N1440" s="37"/>
      <c r="O1440" s="37"/>
      <c r="P1440" s="37">
        <v>10.3</v>
      </c>
      <c r="Q1440" s="38"/>
      <c r="R1440" s="37"/>
      <c r="S1440" s="37">
        <f>STOCK[[#This Row],[Peso (g)]]*STOCK[[#This Row],[Precio Envío Kilogramo (USD)]]/1000</f>
        <v>0</v>
      </c>
      <c r="T1440" s="37">
        <f>STOCK[[#This Row],[Costo Unitario (USD)]]+STOCK[[#This Row],[Costo Envío (USD)]]+STOCK[[#This Row],[Comisión 10%]]</f>
        <v>10.3</v>
      </c>
      <c r="U1440" s="37">
        <f t="shared" si="4"/>
        <v>11</v>
      </c>
      <c r="V1440" s="37"/>
      <c r="W1440" s="37">
        <f>STOCK[[#This Row],[Precio Final]]-STOCK[[#This Row],[Costo total]]</f>
        <v>-10.3</v>
      </c>
      <c r="X1440" s="37">
        <f>STOCK[[#This Row],[Ganancia Unitaria]]*STOCK[[#This Row],[Salidas]]</f>
        <v>0</v>
      </c>
      <c r="Y1440" s="37"/>
      <c r="Z1440" s="37"/>
      <c r="AA1440" s="37">
        <f>STOCK[[#This Row],[Costo total]]*STOCK[[#This Row],[Entradas]]</f>
        <v>20.6</v>
      </c>
      <c r="AB1440" s="37">
        <f>STOCK[[#This Row],[Stock Actual]]*STOCK[[#This Row],[Costo total]]</f>
        <v>20.6</v>
      </c>
      <c r="AC1440" s="37"/>
    </row>
    <row r="1441" spans="1:29" s="6" customFormat="1" ht="50" customHeight="1">
      <c r="A1441" s="6" t="s">
        <v>3314</v>
      </c>
      <c r="B1441" s="40"/>
      <c r="C1441" s="37" t="s">
        <v>4</v>
      </c>
      <c r="D1441" s="37" t="s">
        <v>2260</v>
      </c>
      <c r="E1441" s="37" t="s">
        <v>3230</v>
      </c>
      <c r="F1441" s="37" t="s">
        <v>243</v>
      </c>
      <c r="G1441" s="37"/>
      <c r="H1441" s="37">
        <f>STOCK[[#This Row],[Precio Final]]</f>
        <v>0</v>
      </c>
      <c r="I1441" s="102">
        <f>STOCK[[#This Row],[Precio Venta Ideal (x1.5)]]</f>
        <v>11</v>
      </c>
      <c r="J1441" s="38">
        <v>2</v>
      </c>
      <c r="K1441" s="38">
        <f>SUMIFS(VENTAS[Cantidad],VENTAS[Código del producto Vendido],STOCK[[#This Row],[Code]])</f>
        <v>0</v>
      </c>
      <c r="L1441" s="38">
        <f>STOCK[[#This Row],[Entradas]]-STOCK[[#This Row],[Salidas]]</f>
        <v>2</v>
      </c>
      <c r="M1441" s="37">
        <f>STOCK[[#This Row],[Precio Final]]*10%</f>
        <v>0</v>
      </c>
      <c r="N1441" s="37"/>
      <c r="O1441" s="37"/>
      <c r="P1441" s="37">
        <v>10.31</v>
      </c>
      <c r="Q1441" s="38"/>
      <c r="R1441" s="37"/>
      <c r="S1441" s="37">
        <f>STOCK[[#This Row],[Peso (g)]]*STOCK[[#This Row],[Precio Envío Kilogramo (USD)]]/1000</f>
        <v>0</v>
      </c>
      <c r="T1441" s="37">
        <f>STOCK[[#This Row],[Costo Unitario (USD)]]+STOCK[[#This Row],[Costo Envío (USD)]]+STOCK[[#This Row],[Comisión 10%]]</f>
        <v>10.31</v>
      </c>
      <c r="U1441" s="37">
        <f t="shared" si="4"/>
        <v>11</v>
      </c>
      <c r="V1441" s="37"/>
      <c r="W1441" s="37">
        <f>STOCK[[#This Row],[Precio Final]]-STOCK[[#This Row],[Costo total]]</f>
        <v>-10.31</v>
      </c>
      <c r="X1441" s="37">
        <f>STOCK[[#This Row],[Ganancia Unitaria]]*STOCK[[#This Row],[Salidas]]</f>
        <v>0</v>
      </c>
      <c r="Y1441" s="37"/>
      <c r="Z1441" s="37"/>
      <c r="AA1441" s="37">
        <f>STOCK[[#This Row],[Costo total]]*STOCK[[#This Row],[Entradas]]</f>
        <v>20.62</v>
      </c>
      <c r="AB1441" s="37">
        <f>STOCK[[#This Row],[Stock Actual]]*STOCK[[#This Row],[Costo total]]</f>
        <v>20.62</v>
      </c>
      <c r="AC1441" s="37"/>
    </row>
    <row r="1442" spans="1:29" s="6" customFormat="1" ht="50" customHeight="1">
      <c r="A1442" s="6" t="s">
        <v>3315</v>
      </c>
      <c r="B1442" s="40"/>
      <c r="C1442" s="37" t="s">
        <v>4</v>
      </c>
      <c r="D1442" s="37" t="s">
        <v>2260</v>
      </c>
      <c r="E1442" s="37" t="s">
        <v>3230</v>
      </c>
      <c r="F1442" s="37" t="s">
        <v>244</v>
      </c>
      <c r="G1442" s="37"/>
      <c r="H1442" s="37">
        <f>STOCK[[#This Row],[Precio Final]]</f>
        <v>0</v>
      </c>
      <c r="I1442" s="102">
        <f>STOCK[[#This Row],[Precio Venta Ideal (x1.5)]]</f>
        <v>11</v>
      </c>
      <c r="J1442" s="38">
        <v>2</v>
      </c>
      <c r="K1442" s="38">
        <f>SUMIFS(VENTAS[Cantidad],VENTAS[Código del producto Vendido],STOCK[[#This Row],[Code]])</f>
        <v>0</v>
      </c>
      <c r="L1442" s="38">
        <f>STOCK[[#This Row],[Entradas]]-STOCK[[#This Row],[Salidas]]</f>
        <v>2</v>
      </c>
      <c r="M1442" s="37">
        <f>STOCK[[#This Row],[Precio Final]]*10%</f>
        <v>0</v>
      </c>
      <c r="N1442" s="37"/>
      <c r="O1442" s="37"/>
      <c r="P1442" s="37">
        <v>10.31</v>
      </c>
      <c r="Q1442" s="38"/>
      <c r="R1442" s="37"/>
      <c r="S1442" s="37">
        <f>STOCK[[#This Row],[Peso (g)]]*STOCK[[#This Row],[Precio Envío Kilogramo (USD)]]/1000</f>
        <v>0</v>
      </c>
      <c r="T1442" s="37">
        <f>STOCK[[#This Row],[Costo Unitario (USD)]]+STOCK[[#This Row],[Costo Envío (USD)]]+STOCK[[#This Row],[Comisión 10%]]</f>
        <v>10.31</v>
      </c>
      <c r="U1442" s="37">
        <f t="shared" si="4"/>
        <v>11</v>
      </c>
      <c r="V1442" s="37"/>
      <c r="W1442" s="37">
        <f>STOCK[[#This Row],[Precio Final]]-STOCK[[#This Row],[Costo total]]</f>
        <v>-10.31</v>
      </c>
      <c r="X1442" s="37">
        <f>STOCK[[#This Row],[Ganancia Unitaria]]*STOCK[[#This Row],[Salidas]]</f>
        <v>0</v>
      </c>
      <c r="Y1442" s="37"/>
      <c r="Z1442" s="37"/>
      <c r="AA1442" s="37">
        <f>STOCK[[#This Row],[Costo total]]*STOCK[[#This Row],[Entradas]]</f>
        <v>20.62</v>
      </c>
      <c r="AB1442" s="37">
        <f>STOCK[[#This Row],[Stock Actual]]*STOCK[[#This Row],[Costo total]]</f>
        <v>20.62</v>
      </c>
      <c r="AC1442" s="37"/>
    </row>
    <row r="1443" spans="1:29" s="6" customFormat="1" ht="50" customHeight="1">
      <c r="A1443" s="6" t="s">
        <v>3316</v>
      </c>
      <c r="B1443" s="40"/>
      <c r="C1443" s="37" t="s">
        <v>4</v>
      </c>
      <c r="D1443" s="37" t="s">
        <v>2260</v>
      </c>
      <c r="E1443" s="37" t="s">
        <v>3231</v>
      </c>
      <c r="F1443" s="37" t="s">
        <v>238</v>
      </c>
      <c r="G1443" s="37"/>
      <c r="H1443" s="37">
        <f>STOCK[[#This Row],[Precio Final]]</f>
        <v>0</v>
      </c>
      <c r="I1443" s="102">
        <f>STOCK[[#This Row],[Precio Venta Ideal (x1.5)]]</f>
        <v>11</v>
      </c>
      <c r="J1443" s="38">
        <v>1</v>
      </c>
      <c r="K1443" s="38">
        <f>SUMIFS(VENTAS[Cantidad],VENTAS[Código del producto Vendido],STOCK[[#This Row],[Code]])</f>
        <v>0</v>
      </c>
      <c r="L1443" s="38">
        <f>STOCK[[#This Row],[Entradas]]-STOCK[[#This Row],[Salidas]]</f>
        <v>1</v>
      </c>
      <c r="M1443" s="37">
        <f>STOCK[[#This Row],[Precio Final]]*10%</f>
        <v>0</v>
      </c>
      <c r="N1443" s="37"/>
      <c r="O1443" s="37"/>
      <c r="P1443" s="37">
        <v>10.39</v>
      </c>
      <c r="Q1443" s="38"/>
      <c r="R1443" s="37"/>
      <c r="S1443" s="37">
        <f>STOCK[[#This Row],[Peso (g)]]*STOCK[[#This Row],[Precio Envío Kilogramo (USD)]]/1000</f>
        <v>0</v>
      </c>
      <c r="T1443" s="37">
        <f>STOCK[[#This Row],[Costo Unitario (USD)]]+STOCK[[#This Row],[Costo Envío (USD)]]+STOCK[[#This Row],[Comisión 10%]]</f>
        <v>10.39</v>
      </c>
      <c r="U1443" s="37">
        <f t="shared" si="4"/>
        <v>11</v>
      </c>
      <c r="V1443" s="37"/>
      <c r="W1443" s="37">
        <f>STOCK[[#This Row],[Precio Final]]-STOCK[[#This Row],[Costo total]]</f>
        <v>-10.39</v>
      </c>
      <c r="X1443" s="37">
        <f>STOCK[[#This Row],[Ganancia Unitaria]]*STOCK[[#This Row],[Salidas]]</f>
        <v>0</v>
      </c>
      <c r="Y1443" s="37"/>
      <c r="Z1443" s="37"/>
      <c r="AA1443" s="37">
        <f>STOCK[[#This Row],[Costo total]]*STOCK[[#This Row],[Entradas]]</f>
        <v>10.39</v>
      </c>
      <c r="AB1443" s="37">
        <f>STOCK[[#This Row],[Stock Actual]]*STOCK[[#This Row],[Costo total]]</f>
        <v>10.39</v>
      </c>
      <c r="AC1443" s="37"/>
    </row>
    <row r="1444" spans="1:29" s="6" customFormat="1" ht="50" customHeight="1">
      <c r="A1444" s="6" t="s">
        <v>3317</v>
      </c>
      <c r="B1444" s="40"/>
      <c r="C1444" s="37" t="s">
        <v>4</v>
      </c>
      <c r="D1444" s="37" t="s">
        <v>2260</v>
      </c>
      <c r="E1444" s="37" t="s">
        <v>3231</v>
      </c>
      <c r="F1444" s="37" t="s">
        <v>241</v>
      </c>
      <c r="G1444" s="37"/>
      <c r="H1444" s="37">
        <f>STOCK[[#This Row],[Precio Final]]</f>
        <v>0</v>
      </c>
      <c r="I1444" s="102">
        <f>STOCK[[#This Row],[Precio Venta Ideal (x1.5)]]</f>
        <v>11</v>
      </c>
      <c r="J1444" s="38">
        <v>2</v>
      </c>
      <c r="K1444" s="38">
        <f>SUMIFS(VENTAS[Cantidad],VENTAS[Código del producto Vendido],STOCK[[#This Row],[Code]])</f>
        <v>0</v>
      </c>
      <c r="L1444" s="38">
        <f>STOCK[[#This Row],[Entradas]]-STOCK[[#This Row],[Salidas]]</f>
        <v>2</v>
      </c>
      <c r="M1444" s="37">
        <f>STOCK[[#This Row],[Precio Final]]*10%</f>
        <v>0</v>
      </c>
      <c r="N1444" s="37"/>
      <c r="O1444" s="37"/>
      <c r="P1444" s="37">
        <v>10.39</v>
      </c>
      <c r="Q1444" s="38"/>
      <c r="R1444" s="37"/>
      <c r="S1444" s="37">
        <f>STOCK[[#This Row],[Peso (g)]]*STOCK[[#This Row],[Precio Envío Kilogramo (USD)]]/1000</f>
        <v>0</v>
      </c>
      <c r="T1444" s="37">
        <f>STOCK[[#This Row],[Costo Unitario (USD)]]+STOCK[[#This Row],[Costo Envío (USD)]]+STOCK[[#This Row],[Comisión 10%]]</f>
        <v>10.39</v>
      </c>
      <c r="U1444" s="37">
        <f t="shared" si="4"/>
        <v>11</v>
      </c>
      <c r="V1444" s="37"/>
      <c r="W1444" s="37">
        <f>STOCK[[#This Row],[Precio Final]]-STOCK[[#This Row],[Costo total]]</f>
        <v>-10.39</v>
      </c>
      <c r="X1444" s="37">
        <f>STOCK[[#This Row],[Ganancia Unitaria]]*STOCK[[#This Row],[Salidas]]</f>
        <v>0</v>
      </c>
      <c r="Y1444" s="37"/>
      <c r="Z1444" s="37"/>
      <c r="AA1444" s="37">
        <f>STOCK[[#This Row],[Costo total]]*STOCK[[#This Row],[Entradas]]</f>
        <v>20.78</v>
      </c>
      <c r="AB1444" s="37">
        <f>STOCK[[#This Row],[Stock Actual]]*STOCK[[#This Row],[Costo total]]</f>
        <v>20.78</v>
      </c>
      <c r="AC1444" s="37"/>
    </row>
    <row r="1445" spans="1:29" s="6" customFormat="1" ht="50" customHeight="1">
      <c r="A1445" s="6" t="s">
        <v>3318</v>
      </c>
      <c r="B1445" s="40"/>
      <c r="C1445" s="37" t="s">
        <v>4</v>
      </c>
      <c r="D1445" s="37" t="s">
        <v>2260</v>
      </c>
      <c r="E1445" s="37" t="s">
        <v>3231</v>
      </c>
      <c r="F1445" s="37" t="s">
        <v>243</v>
      </c>
      <c r="G1445" s="37"/>
      <c r="H1445" s="37">
        <f>STOCK[[#This Row],[Precio Final]]</f>
        <v>0</v>
      </c>
      <c r="I1445" s="102">
        <f>STOCK[[#This Row],[Precio Venta Ideal (x1.5)]]</f>
        <v>11</v>
      </c>
      <c r="J1445" s="38">
        <v>1</v>
      </c>
      <c r="K1445" s="38">
        <f>SUMIFS(VENTAS[Cantidad],VENTAS[Código del producto Vendido],STOCK[[#This Row],[Code]])</f>
        <v>0</v>
      </c>
      <c r="L1445" s="38">
        <f>STOCK[[#This Row],[Entradas]]-STOCK[[#This Row],[Salidas]]</f>
        <v>1</v>
      </c>
      <c r="M1445" s="37">
        <f>STOCK[[#This Row],[Precio Final]]*10%</f>
        <v>0</v>
      </c>
      <c r="N1445" s="37"/>
      <c r="O1445" s="37"/>
      <c r="P1445" s="37">
        <v>10.39</v>
      </c>
      <c r="Q1445" s="38"/>
      <c r="R1445" s="37"/>
      <c r="S1445" s="37">
        <f>STOCK[[#This Row],[Peso (g)]]*STOCK[[#This Row],[Precio Envío Kilogramo (USD)]]/1000</f>
        <v>0</v>
      </c>
      <c r="T1445" s="37">
        <f>STOCK[[#This Row],[Costo Unitario (USD)]]+STOCK[[#This Row],[Costo Envío (USD)]]+STOCK[[#This Row],[Comisión 10%]]</f>
        <v>10.39</v>
      </c>
      <c r="U1445" s="37">
        <f t="shared" si="4"/>
        <v>11</v>
      </c>
      <c r="V1445" s="37"/>
      <c r="W1445" s="37">
        <f>STOCK[[#This Row],[Precio Final]]-STOCK[[#This Row],[Costo total]]</f>
        <v>-10.39</v>
      </c>
      <c r="X1445" s="37">
        <f>STOCK[[#This Row],[Ganancia Unitaria]]*STOCK[[#This Row],[Salidas]]</f>
        <v>0</v>
      </c>
      <c r="Y1445" s="37"/>
      <c r="Z1445" s="37"/>
      <c r="AA1445" s="37">
        <f>STOCK[[#This Row],[Costo total]]*STOCK[[#This Row],[Entradas]]</f>
        <v>10.39</v>
      </c>
      <c r="AB1445" s="37">
        <f>STOCK[[#This Row],[Stock Actual]]*STOCK[[#This Row],[Costo total]]</f>
        <v>10.39</v>
      </c>
      <c r="AC1445" s="37"/>
    </row>
    <row r="1446" spans="1:29" s="6" customFormat="1" ht="50" customHeight="1">
      <c r="A1446" s="6" t="s">
        <v>3319</v>
      </c>
      <c r="B1446" s="40"/>
      <c r="C1446" s="37" t="s">
        <v>4</v>
      </c>
      <c r="D1446" s="37" t="s">
        <v>2260</v>
      </c>
      <c r="E1446" s="37" t="s">
        <v>3231</v>
      </c>
      <c r="F1446" s="37" t="s">
        <v>244</v>
      </c>
      <c r="G1446" s="37"/>
      <c r="H1446" s="37">
        <f>STOCK[[#This Row],[Precio Final]]</f>
        <v>0</v>
      </c>
      <c r="I1446" s="102">
        <f>STOCK[[#This Row],[Precio Venta Ideal (x1.5)]]</f>
        <v>11</v>
      </c>
      <c r="J1446" s="38">
        <v>1</v>
      </c>
      <c r="K1446" s="38">
        <f>SUMIFS(VENTAS[Cantidad],VENTAS[Código del producto Vendido],STOCK[[#This Row],[Code]])</f>
        <v>0</v>
      </c>
      <c r="L1446" s="38">
        <f>STOCK[[#This Row],[Entradas]]-STOCK[[#This Row],[Salidas]]</f>
        <v>1</v>
      </c>
      <c r="M1446" s="37">
        <f>STOCK[[#This Row],[Precio Final]]*10%</f>
        <v>0</v>
      </c>
      <c r="N1446" s="37"/>
      <c r="O1446" s="37"/>
      <c r="P1446" s="37">
        <v>10.39</v>
      </c>
      <c r="Q1446" s="38"/>
      <c r="R1446" s="37"/>
      <c r="S1446" s="37">
        <f>STOCK[[#This Row],[Peso (g)]]*STOCK[[#This Row],[Precio Envío Kilogramo (USD)]]/1000</f>
        <v>0</v>
      </c>
      <c r="T1446" s="37">
        <f>STOCK[[#This Row],[Costo Unitario (USD)]]+STOCK[[#This Row],[Costo Envío (USD)]]+STOCK[[#This Row],[Comisión 10%]]</f>
        <v>10.39</v>
      </c>
      <c r="U1446" s="37">
        <f t="shared" si="4"/>
        <v>11</v>
      </c>
      <c r="V1446" s="37"/>
      <c r="W1446" s="37">
        <f>STOCK[[#This Row],[Precio Final]]-STOCK[[#This Row],[Costo total]]</f>
        <v>-10.39</v>
      </c>
      <c r="X1446" s="37">
        <f>STOCK[[#This Row],[Ganancia Unitaria]]*STOCK[[#This Row],[Salidas]]</f>
        <v>0</v>
      </c>
      <c r="Y1446" s="37"/>
      <c r="Z1446" s="37"/>
      <c r="AA1446" s="37">
        <f>STOCK[[#This Row],[Costo total]]*STOCK[[#This Row],[Entradas]]</f>
        <v>10.39</v>
      </c>
      <c r="AB1446" s="37">
        <f>STOCK[[#This Row],[Stock Actual]]*STOCK[[#This Row],[Costo total]]</f>
        <v>10.39</v>
      </c>
      <c r="AC1446" s="37"/>
    </row>
    <row r="1447" spans="1:29" s="6" customFormat="1" ht="50" customHeight="1">
      <c r="A1447" s="6" t="s">
        <v>3320</v>
      </c>
      <c r="B1447" s="40"/>
      <c r="C1447" s="37" t="s">
        <v>4</v>
      </c>
      <c r="D1447" s="37"/>
      <c r="E1447" s="37" t="s">
        <v>3232</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c r="O1447" s="37"/>
      <c r="P1447" s="37" t="e">
        <f>N1447/O1447</f>
        <v>#DIV/0!</v>
      </c>
      <c r="Q1447" s="38"/>
      <c r="R1447" s="37"/>
      <c r="S1447" s="37">
        <f>STOCK[[#This Row],[Peso (g)]]*STOCK[[#This Row],[Precio Envío Kilogramo (USD)]]/1000</f>
        <v>0</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3321</v>
      </c>
      <c r="B1448" s="40"/>
      <c r="C1448" s="37" t="s">
        <v>4</v>
      </c>
      <c r="D1448" s="37"/>
      <c r="E1448" s="37" t="s">
        <v>3232</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c r="O1448" s="37"/>
      <c r="P1448" s="37" t="e">
        <f>N1448/O1448</f>
        <v>#DIV/0!</v>
      </c>
      <c r="Q1448" s="38"/>
      <c r="R1448" s="37"/>
      <c r="S1448" s="37">
        <f>STOCK[[#This Row],[Peso (g)]]*STOCK[[#This Row],[Precio Envío Kilogramo (USD)]]/1000</f>
        <v>0</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3322</v>
      </c>
      <c r="B1449" s="40"/>
      <c r="C1449" s="37" t="s">
        <v>4</v>
      </c>
      <c r="D1449" s="37" t="s">
        <v>1885</v>
      </c>
      <c r="E1449" s="37" t="s">
        <v>3233</v>
      </c>
      <c r="F1449" s="37" t="s">
        <v>238</v>
      </c>
      <c r="G1449" s="37"/>
      <c r="H1449" s="37">
        <f>STOCK[[#This Row],[Precio Final]]</f>
        <v>0</v>
      </c>
      <c r="I1449" s="102">
        <f>STOCK[[#This Row],[Precio Venta Ideal (x1.5)]]</f>
        <v>3</v>
      </c>
      <c r="J1449" s="38">
        <v>0</v>
      </c>
      <c r="K1449" s="38">
        <f>SUMIFS(VENTAS[Cantidad],VENTAS[Código del producto Vendido],STOCK[[#This Row],[Code]])</f>
        <v>0</v>
      </c>
      <c r="L1449" s="38">
        <f>STOCK[[#This Row],[Entradas]]-STOCK[[#This Row],[Salidas]]</f>
        <v>0</v>
      </c>
      <c r="M1449" s="37">
        <f>STOCK[[#This Row],[Precio Final]]*10%</f>
        <v>0</v>
      </c>
      <c r="N1449" s="37"/>
      <c r="O1449" s="37"/>
      <c r="P1449" s="37">
        <v>2.29</v>
      </c>
      <c r="Q1449" s="38"/>
      <c r="R1449" s="37"/>
      <c r="S1449" s="37">
        <f>STOCK[[#This Row],[Peso (g)]]*STOCK[[#This Row],[Precio Envío Kilogramo (USD)]]/1000</f>
        <v>0</v>
      </c>
      <c r="T1449" s="37">
        <f>STOCK[[#This Row],[Costo Unitario (USD)]]+STOCK[[#This Row],[Costo Envío (USD)]]+STOCK[[#This Row],[Comisión 10%]]</f>
        <v>2.29</v>
      </c>
      <c r="U1449" s="37">
        <f t="shared" si="5"/>
        <v>3</v>
      </c>
      <c r="V1449" s="37"/>
      <c r="W1449" s="37">
        <f>STOCK[[#This Row],[Precio Final]]-STOCK[[#This Row],[Costo total]]</f>
        <v>-2.29</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3323</v>
      </c>
      <c r="B1450" s="40"/>
      <c r="C1450" s="37" t="s">
        <v>4</v>
      </c>
      <c r="D1450" s="37" t="s">
        <v>1885</v>
      </c>
      <c r="E1450" s="37" t="s">
        <v>3233</v>
      </c>
      <c r="F1450" s="37" t="s">
        <v>244</v>
      </c>
      <c r="G1450" s="37"/>
      <c r="H1450" s="37">
        <f>STOCK[[#This Row],[Precio Final]]</f>
        <v>0</v>
      </c>
      <c r="I1450" s="102">
        <f>STOCK[[#This Row],[Precio Venta Ideal (x1.5)]]</f>
        <v>3</v>
      </c>
      <c r="J1450" s="38">
        <v>0</v>
      </c>
      <c r="K1450" s="38">
        <f>SUMIFS(VENTAS[Cantidad],VENTAS[Código del producto Vendido],STOCK[[#This Row],[Code]])</f>
        <v>0</v>
      </c>
      <c r="L1450" s="38">
        <f>STOCK[[#This Row],[Entradas]]-STOCK[[#This Row],[Salidas]]</f>
        <v>0</v>
      </c>
      <c r="M1450" s="37">
        <f>STOCK[[#This Row],[Precio Final]]*10%</f>
        <v>0</v>
      </c>
      <c r="N1450" s="37"/>
      <c r="O1450" s="37"/>
      <c r="P1450" s="37">
        <v>2.29</v>
      </c>
      <c r="Q1450" s="38"/>
      <c r="R1450" s="37"/>
      <c r="S1450" s="37">
        <f>STOCK[[#This Row],[Peso (g)]]*STOCK[[#This Row],[Precio Envío Kilogramo (USD)]]/1000</f>
        <v>0</v>
      </c>
      <c r="T1450" s="37">
        <f>STOCK[[#This Row],[Costo Unitario (USD)]]+STOCK[[#This Row],[Costo Envío (USD)]]+STOCK[[#This Row],[Comisión 10%]]</f>
        <v>2.29</v>
      </c>
      <c r="U1450" s="37">
        <f t="shared" si="5"/>
        <v>3</v>
      </c>
      <c r="V1450" s="37"/>
      <c r="W1450" s="37">
        <f>STOCK[[#This Row],[Precio Final]]-STOCK[[#This Row],[Costo total]]</f>
        <v>-2.29</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3324</v>
      </c>
      <c r="B1451" s="40"/>
      <c r="C1451" s="37" t="s">
        <v>4</v>
      </c>
      <c r="D1451" s="37" t="s">
        <v>3398</v>
      </c>
      <c r="E1451" s="37" t="s">
        <v>3234</v>
      </c>
      <c r="F1451" s="37" t="s">
        <v>238</v>
      </c>
      <c r="G1451" s="37"/>
      <c r="H1451" s="37">
        <f>STOCK[[#This Row],[Precio Final]]</f>
        <v>0</v>
      </c>
      <c r="I1451" s="102">
        <f>STOCK[[#This Row],[Precio Venta Ideal (x1.5)]]</f>
        <v>11</v>
      </c>
      <c r="J1451" s="38">
        <v>0</v>
      </c>
      <c r="K1451" s="38">
        <f>SUMIFS(VENTAS[Cantidad],VENTAS[Código del producto Vendido],STOCK[[#This Row],[Code]])</f>
        <v>0</v>
      </c>
      <c r="L1451" s="38">
        <f>STOCK[[#This Row],[Entradas]]-STOCK[[#This Row],[Salidas]]</f>
        <v>0</v>
      </c>
      <c r="M1451" s="37">
        <f>STOCK[[#This Row],[Precio Final]]*10%</f>
        <v>0</v>
      </c>
      <c r="N1451" s="37"/>
      <c r="O1451" s="37"/>
      <c r="P1451" s="37">
        <v>10.8</v>
      </c>
      <c r="Q1451" s="38"/>
      <c r="R1451" s="37"/>
      <c r="S1451" s="37">
        <f>STOCK[[#This Row],[Peso (g)]]*STOCK[[#This Row],[Precio Envío Kilogramo (USD)]]/1000</f>
        <v>0</v>
      </c>
      <c r="T1451" s="37">
        <f>STOCK[[#This Row],[Costo Unitario (USD)]]+STOCK[[#This Row],[Costo Envío (USD)]]+STOCK[[#This Row],[Comisión 10%]]</f>
        <v>10.8</v>
      </c>
      <c r="U1451" s="37">
        <f t="shared" si="5"/>
        <v>11</v>
      </c>
      <c r="V1451" s="37"/>
      <c r="W1451" s="37">
        <f>STOCK[[#This Row],[Precio Final]]-STOCK[[#This Row],[Costo total]]</f>
        <v>-10.8</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3325</v>
      </c>
      <c r="B1452" s="40"/>
      <c r="C1452" s="37" t="s">
        <v>4</v>
      </c>
      <c r="D1452" s="37" t="s">
        <v>3398</v>
      </c>
      <c r="E1452" s="37" t="s">
        <v>3234</v>
      </c>
      <c r="F1452" s="37" t="s">
        <v>241</v>
      </c>
      <c r="G1452" s="37"/>
      <c r="H1452" s="37">
        <f>STOCK[[#This Row],[Precio Final]]</f>
        <v>0</v>
      </c>
      <c r="I1452" s="102">
        <f>STOCK[[#This Row],[Precio Venta Ideal (x1.5)]]</f>
        <v>11</v>
      </c>
      <c r="J1452" s="38">
        <v>0</v>
      </c>
      <c r="K1452" s="38">
        <f>SUMIFS(VENTAS[Cantidad],VENTAS[Código del producto Vendido],STOCK[[#This Row],[Code]])</f>
        <v>0</v>
      </c>
      <c r="L1452" s="38">
        <f>STOCK[[#This Row],[Entradas]]-STOCK[[#This Row],[Salidas]]</f>
        <v>0</v>
      </c>
      <c r="M1452" s="37">
        <f>STOCK[[#This Row],[Precio Final]]*10%</f>
        <v>0</v>
      </c>
      <c r="N1452" s="37"/>
      <c r="O1452" s="37"/>
      <c r="P1452" s="37">
        <v>10.85</v>
      </c>
      <c r="Q1452" s="38"/>
      <c r="R1452" s="37"/>
      <c r="S1452" s="37">
        <f>STOCK[[#This Row],[Peso (g)]]*STOCK[[#This Row],[Precio Envío Kilogramo (USD)]]/1000</f>
        <v>0</v>
      </c>
      <c r="T1452" s="37">
        <f>STOCK[[#This Row],[Costo Unitario (USD)]]+STOCK[[#This Row],[Costo Envío (USD)]]+STOCK[[#This Row],[Comisión 10%]]</f>
        <v>10.85</v>
      </c>
      <c r="U1452" s="37">
        <f t="shared" si="5"/>
        <v>11</v>
      </c>
      <c r="V1452" s="37"/>
      <c r="W1452" s="37">
        <f>STOCK[[#This Row],[Precio Final]]-STOCK[[#This Row],[Costo total]]</f>
        <v>-10.85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3326</v>
      </c>
      <c r="B1453" s="40"/>
      <c r="C1453" s="37" t="s">
        <v>4</v>
      </c>
      <c r="D1453" s="37" t="s">
        <v>3398</v>
      </c>
      <c r="E1453" s="37" t="s">
        <v>3234</v>
      </c>
      <c r="F1453" s="37" t="s">
        <v>243</v>
      </c>
      <c r="G1453" s="37"/>
      <c r="H1453" s="37">
        <f>STOCK[[#This Row],[Precio Final]]</f>
        <v>0</v>
      </c>
      <c r="I1453" s="102">
        <f>STOCK[[#This Row],[Precio Venta Ideal (x1.5)]]</f>
        <v>11</v>
      </c>
      <c r="J1453" s="38">
        <v>0</v>
      </c>
      <c r="K1453" s="38">
        <f>SUMIFS(VENTAS[Cantidad],VENTAS[Código del producto Vendido],STOCK[[#This Row],[Code]])</f>
        <v>0</v>
      </c>
      <c r="L1453" s="38">
        <f>STOCK[[#This Row],[Entradas]]-STOCK[[#This Row],[Salidas]]</f>
        <v>0</v>
      </c>
      <c r="M1453" s="37">
        <f>STOCK[[#This Row],[Precio Final]]*10%</f>
        <v>0</v>
      </c>
      <c r="N1453" s="37"/>
      <c r="O1453" s="37"/>
      <c r="P1453" s="37">
        <v>10.82</v>
      </c>
      <c r="Q1453" s="38"/>
      <c r="R1453" s="37"/>
      <c r="S1453" s="37">
        <f>STOCK[[#This Row],[Peso (g)]]*STOCK[[#This Row],[Precio Envío Kilogramo (USD)]]/1000</f>
        <v>0</v>
      </c>
      <c r="T1453" s="37">
        <f>STOCK[[#This Row],[Costo Unitario (USD)]]+STOCK[[#This Row],[Costo Envío (USD)]]+STOCK[[#This Row],[Comisión 10%]]</f>
        <v>10.82</v>
      </c>
      <c r="U1453" s="37">
        <f t="shared" si="5"/>
        <v>11</v>
      </c>
      <c r="V1453" s="37"/>
      <c r="W1453" s="37">
        <f>STOCK[[#This Row],[Precio Final]]-STOCK[[#This Row],[Costo total]]</f>
        <v>-10.82</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3327</v>
      </c>
      <c r="B1454" s="40"/>
      <c r="C1454" s="37" t="s">
        <v>4</v>
      </c>
      <c r="D1454" s="37" t="s">
        <v>3398</v>
      </c>
      <c r="E1454" s="37" t="s">
        <v>3234</v>
      </c>
      <c r="F1454" s="37" t="s">
        <v>244</v>
      </c>
      <c r="G1454" s="37"/>
      <c r="H1454" s="37">
        <f>STOCK[[#This Row],[Precio Final]]</f>
        <v>0</v>
      </c>
      <c r="I1454" s="102">
        <f>STOCK[[#This Row],[Precio Venta Ideal (x1.5)]]</f>
        <v>11</v>
      </c>
      <c r="J1454" s="38">
        <v>0</v>
      </c>
      <c r="K1454" s="38">
        <f>SUMIFS(VENTAS[Cantidad],VENTAS[Código del producto Vendido],STOCK[[#This Row],[Code]])</f>
        <v>0</v>
      </c>
      <c r="L1454" s="38">
        <f>STOCK[[#This Row],[Entradas]]-STOCK[[#This Row],[Salidas]]</f>
        <v>0</v>
      </c>
      <c r="M1454" s="37">
        <f>STOCK[[#This Row],[Precio Final]]*10%</f>
        <v>0</v>
      </c>
      <c r="N1454" s="37"/>
      <c r="O1454" s="37"/>
      <c r="P1454" s="37">
        <v>10.8</v>
      </c>
      <c r="Q1454" s="38"/>
      <c r="R1454" s="37"/>
      <c r="S1454" s="37">
        <f>STOCK[[#This Row],[Peso (g)]]*STOCK[[#This Row],[Precio Envío Kilogramo (USD)]]/1000</f>
        <v>0</v>
      </c>
      <c r="T1454" s="37">
        <f>STOCK[[#This Row],[Costo Unitario (USD)]]+STOCK[[#This Row],[Costo Envío (USD)]]+STOCK[[#This Row],[Comisión 10%]]</f>
        <v>10.8</v>
      </c>
      <c r="U1454" s="37">
        <f t="shared" si="5"/>
        <v>11</v>
      </c>
      <c r="V1454" s="37"/>
      <c r="W1454" s="37">
        <f>STOCK[[#This Row],[Precio Final]]-STOCK[[#This Row],[Costo total]]</f>
        <v>-10.8</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3328</v>
      </c>
      <c r="B1455" s="40"/>
      <c r="C1455" s="37" t="s">
        <v>4</v>
      </c>
      <c r="D1455" s="37" t="s">
        <v>3398</v>
      </c>
      <c r="E1455" s="37" t="s">
        <v>3234</v>
      </c>
      <c r="F1455" s="37" t="s">
        <v>239</v>
      </c>
      <c r="G1455" s="37"/>
      <c r="H1455" s="37">
        <f>STOCK[[#This Row],[Precio Final]]</f>
        <v>0</v>
      </c>
      <c r="I1455" s="102">
        <f>STOCK[[#This Row],[Precio Venta Ideal (x1.5)]]</f>
        <v>11</v>
      </c>
      <c r="J1455" s="38">
        <v>0</v>
      </c>
      <c r="K1455" s="38">
        <f>SUMIFS(VENTAS[Cantidad],VENTAS[Código del producto Vendido],STOCK[[#This Row],[Code]])</f>
        <v>0</v>
      </c>
      <c r="L1455" s="38">
        <f>STOCK[[#This Row],[Entradas]]-STOCK[[#This Row],[Salidas]]</f>
        <v>0</v>
      </c>
      <c r="M1455" s="37">
        <f>STOCK[[#This Row],[Precio Final]]*10%</f>
        <v>0</v>
      </c>
      <c r="N1455" s="37"/>
      <c r="O1455" s="37"/>
      <c r="P1455" s="37">
        <v>10.8</v>
      </c>
      <c r="Q1455" s="38"/>
      <c r="R1455" s="37"/>
      <c r="S1455" s="37">
        <f>STOCK[[#This Row],[Peso (g)]]*STOCK[[#This Row],[Precio Envío Kilogramo (USD)]]/1000</f>
        <v>0</v>
      </c>
      <c r="T1455" s="37">
        <f>STOCK[[#This Row],[Costo Unitario (USD)]]+STOCK[[#This Row],[Costo Envío (USD)]]+STOCK[[#This Row],[Comisión 10%]]</f>
        <v>10.8</v>
      </c>
      <c r="U1455" s="37">
        <f t="shared" si="5"/>
        <v>11</v>
      </c>
      <c r="V1455" s="37"/>
      <c r="W1455" s="37">
        <f>STOCK[[#This Row],[Precio Final]]-STOCK[[#This Row],[Costo total]]</f>
        <v>-10.8</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3329</v>
      </c>
      <c r="B1456" s="40"/>
      <c r="C1456" s="37" t="s">
        <v>4</v>
      </c>
      <c r="D1456" s="37" t="s">
        <v>2496</v>
      </c>
      <c r="E1456" s="37" t="s">
        <v>3235</v>
      </c>
      <c r="F1456" s="37" t="s">
        <v>252</v>
      </c>
      <c r="G1456" s="37"/>
      <c r="H1456" s="37">
        <f>STOCK[[#This Row],[Precio Final]]</f>
        <v>0</v>
      </c>
      <c r="I1456" s="102">
        <f>STOCK[[#This Row],[Precio Venta Ideal (x1.5)]]</f>
        <v>8</v>
      </c>
      <c r="J1456" s="38">
        <v>1</v>
      </c>
      <c r="K1456" s="38">
        <f>SUMIFS(VENTAS[Cantidad],VENTAS[Código del producto Vendido],STOCK[[#This Row],[Code]])</f>
        <v>0</v>
      </c>
      <c r="L1456" s="38">
        <f>STOCK[[#This Row],[Entradas]]-STOCK[[#This Row],[Salidas]]</f>
        <v>1</v>
      </c>
      <c r="M1456" s="37">
        <f>STOCK[[#This Row],[Precio Final]]*10%</f>
        <v>0</v>
      </c>
      <c r="N1456" s="37"/>
      <c r="O1456" s="37"/>
      <c r="P1456" s="37">
        <v>7.81</v>
      </c>
      <c r="Q1456" s="38"/>
      <c r="R1456" s="37"/>
      <c r="S1456" s="37">
        <f>STOCK[[#This Row],[Peso (g)]]*STOCK[[#This Row],[Precio Envío Kilogramo (USD)]]/1000</f>
        <v>0</v>
      </c>
      <c r="T1456" s="37">
        <f>STOCK[[#This Row],[Costo Unitario (USD)]]+STOCK[[#This Row],[Costo Envío (USD)]]+STOCK[[#This Row],[Comisión 10%]]</f>
        <v>7.81</v>
      </c>
      <c r="U1456" s="37">
        <f t="shared" si="5"/>
        <v>8</v>
      </c>
      <c r="V1456" s="37"/>
      <c r="W1456" s="37">
        <f>STOCK[[#This Row],[Precio Final]]-STOCK[[#This Row],[Costo total]]</f>
        <v>-7.81</v>
      </c>
      <c r="X1456" s="37">
        <f>STOCK[[#This Row],[Ganancia Unitaria]]*STOCK[[#This Row],[Salidas]]</f>
        <v>0</v>
      </c>
      <c r="Y1456" s="37"/>
      <c r="Z1456" s="37"/>
      <c r="AA1456" s="37">
        <f>STOCK[[#This Row],[Costo total]]*STOCK[[#This Row],[Entradas]]</f>
        <v>7.81</v>
      </c>
      <c r="AB1456" s="37">
        <f>STOCK[[#This Row],[Stock Actual]]*STOCK[[#This Row],[Costo total]]</f>
        <v>7.81</v>
      </c>
      <c r="AC1456" s="37"/>
    </row>
    <row r="1457" spans="1:29" s="6" customFormat="1" ht="50" customHeight="1">
      <c r="A1457" s="6" t="s">
        <v>3330</v>
      </c>
      <c r="B1457" s="40"/>
      <c r="C1457" s="37" t="s">
        <v>4</v>
      </c>
      <c r="D1457" s="37" t="s">
        <v>2496</v>
      </c>
      <c r="E1457" s="37" t="s">
        <v>3235</v>
      </c>
      <c r="F1457" s="37" t="s">
        <v>251</v>
      </c>
      <c r="G1457" s="37"/>
      <c r="H1457" s="37">
        <f>STOCK[[#This Row],[Precio Final]]</f>
        <v>0</v>
      </c>
      <c r="I1457" s="102">
        <f>STOCK[[#This Row],[Precio Venta Ideal (x1.5)]]</f>
        <v>8</v>
      </c>
      <c r="J1457" s="38">
        <v>1</v>
      </c>
      <c r="K1457" s="38">
        <f>SUMIFS(VENTAS[Cantidad],VENTAS[Código del producto Vendido],STOCK[[#This Row],[Code]])</f>
        <v>0</v>
      </c>
      <c r="L1457" s="38">
        <f>STOCK[[#This Row],[Entradas]]-STOCK[[#This Row],[Salidas]]</f>
        <v>1</v>
      </c>
      <c r="M1457" s="37">
        <f>STOCK[[#This Row],[Precio Final]]*10%</f>
        <v>0</v>
      </c>
      <c r="N1457" s="37"/>
      <c r="O1457" s="37"/>
      <c r="P1457" s="37">
        <v>7.81</v>
      </c>
      <c r="Q1457" s="38"/>
      <c r="R1457" s="37"/>
      <c r="S1457" s="37">
        <f>STOCK[[#This Row],[Peso (g)]]*STOCK[[#This Row],[Precio Envío Kilogramo (USD)]]/1000</f>
        <v>0</v>
      </c>
      <c r="T1457" s="37">
        <f>STOCK[[#This Row],[Costo Unitario (USD)]]+STOCK[[#This Row],[Costo Envío (USD)]]+STOCK[[#This Row],[Comisión 10%]]</f>
        <v>7.81</v>
      </c>
      <c r="U1457" s="37">
        <f t="shared" si="5"/>
        <v>8</v>
      </c>
      <c r="V1457" s="37"/>
      <c r="W1457" s="37">
        <f>STOCK[[#This Row],[Precio Final]]-STOCK[[#This Row],[Costo total]]</f>
        <v>-7.81</v>
      </c>
      <c r="X1457" s="37">
        <f>STOCK[[#This Row],[Ganancia Unitaria]]*STOCK[[#This Row],[Salidas]]</f>
        <v>0</v>
      </c>
      <c r="Y1457" s="37"/>
      <c r="Z1457" s="37"/>
      <c r="AA1457" s="37">
        <f>STOCK[[#This Row],[Costo total]]*STOCK[[#This Row],[Entradas]]</f>
        <v>7.81</v>
      </c>
      <c r="AB1457" s="37">
        <f>STOCK[[#This Row],[Stock Actual]]*STOCK[[#This Row],[Costo total]]</f>
        <v>7.81</v>
      </c>
      <c r="AC1457" s="37"/>
    </row>
    <row r="1458" spans="1:29" s="6" customFormat="1" ht="50" customHeight="1">
      <c r="A1458" s="6" t="s">
        <v>3331</v>
      </c>
      <c r="B1458" s="40"/>
      <c r="C1458" s="37" t="s">
        <v>4</v>
      </c>
      <c r="D1458" s="37" t="s">
        <v>2765</v>
      </c>
      <c r="E1458" s="37" t="s">
        <v>3236</v>
      </c>
      <c r="F1458" s="37" t="s">
        <v>241</v>
      </c>
      <c r="G1458" s="37"/>
      <c r="H1458" s="37">
        <f>STOCK[[#This Row],[Precio Final]]</f>
        <v>0</v>
      </c>
      <c r="I1458" s="102">
        <f>STOCK[[#This Row],[Precio Venta Ideal (x1.5)]]</f>
        <v>10</v>
      </c>
      <c r="J1458" s="38">
        <v>1</v>
      </c>
      <c r="K1458" s="38">
        <f>SUMIFS(VENTAS[Cantidad],VENTAS[Código del producto Vendido],STOCK[[#This Row],[Code]])</f>
        <v>0</v>
      </c>
      <c r="L1458" s="38">
        <f>STOCK[[#This Row],[Entradas]]-STOCK[[#This Row],[Salidas]]</f>
        <v>1</v>
      </c>
      <c r="M1458" s="37">
        <f>STOCK[[#This Row],[Precio Final]]*10%</f>
        <v>0</v>
      </c>
      <c r="N1458" s="37"/>
      <c r="O1458" s="37"/>
      <c r="P1458" s="37">
        <v>9.14</v>
      </c>
      <c r="Q1458" s="38"/>
      <c r="R1458" s="37"/>
      <c r="S1458" s="37">
        <f>STOCK[[#This Row],[Peso (g)]]*STOCK[[#This Row],[Precio Envío Kilogramo (USD)]]/1000</f>
        <v>0</v>
      </c>
      <c r="T1458" s="37">
        <f>STOCK[[#This Row],[Costo Unitario (USD)]]+STOCK[[#This Row],[Costo Envío (USD)]]+STOCK[[#This Row],[Comisión 10%]]</f>
        <v>9.14</v>
      </c>
      <c r="U1458" s="37">
        <f t="shared" si="5"/>
        <v>10</v>
      </c>
      <c r="V1458" s="37"/>
      <c r="W1458" s="37">
        <f>STOCK[[#This Row],[Precio Final]]-STOCK[[#This Row],[Costo total]]</f>
        <v>-9.14</v>
      </c>
      <c r="X1458" s="37">
        <f>STOCK[[#This Row],[Ganancia Unitaria]]*STOCK[[#This Row],[Salidas]]</f>
        <v>0</v>
      </c>
      <c r="Y1458" s="37"/>
      <c r="Z1458" s="37"/>
      <c r="AA1458" s="37">
        <f>STOCK[[#This Row],[Costo total]]*STOCK[[#This Row],[Entradas]]</f>
        <v>9.14</v>
      </c>
      <c r="AB1458" s="37">
        <f>STOCK[[#This Row],[Stock Actual]]*STOCK[[#This Row],[Costo total]]</f>
        <v>9.14</v>
      </c>
      <c r="AC1458" s="37"/>
    </row>
    <row r="1459" spans="1:29" s="6" customFormat="1" ht="50" customHeight="1">
      <c r="A1459" s="6" t="s">
        <v>3332</v>
      </c>
      <c r="B1459" s="40"/>
      <c r="C1459" s="37" t="s">
        <v>4</v>
      </c>
      <c r="D1459" s="37" t="s">
        <v>2765</v>
      </c>
      <c r="E1459" s="37" t="s">
        <v>3236</v>
      </c>
      <c r="F1459" s="37" t="s">
        <v>243</v>
      </c>
      <c r="G1459" s="37"/>
      <c r="H1459" s="37">
        <f>STOCK[[#This Row],[Precio Final]]</f>
        <v>0</v>
      </c>
      <c r="I1459" s="102">
        <f>STOCK[[#This Row],[Precio Venta Ideal (x1.5)]]</f>
        <v>10</v>
      </c>
      <c r="J1459" s="38">
        <v>1</v>
      </c>
      <c r="K1459" s="38">
        <f>SUMIFS(VENTAS[Cantidad],VENTAS[Código del producto Vendido],STOCK[[#This Row],[Code]])</f>
        <v>0</v>
      </c>
      <c r="L1459" s="38">
        <f>STOCK[[#This Row],[Entradas]]-STOCK[[#This Row],[Salidas]]</f>
        <v>1</v>
      </c>
      <c r="M1459" s="37">
        <f>STOCK[[#This Row],[Precio Final]]*10%</f>
        <v>0</v>
      </c>
      <c r="N1459" s="37"/>
      <c r="O1459" s="37"/>
      <c r="P1459" s="37">
        <v>9.14</v>
      </c>
      <c r="Q1459" s="38"/>
      <c r="R1459" s="37"/>
      <c r="S1459" s="37">
        <f>STOCK[[#This Row],[Peso (g)]]*STOCK[[#This Row],[Precio Envío Kilogramo (USD)]]/1000</f>
        <v>0</v>
      </c>
      <c r="T1459" s="37">
        <f>STOCK[[#This Row],[Costo Unitario (USD)]]+STOCK[[#This Row],[Costo Envío (USD)]]+STOCK[[#This Row],[Comisión 10%]]</f>
        <v>9.14</v>
      </c>
      <c r="U1459" s="37">
        <f t="shared" si="5"/>
        <v>10</v>
      </c>
      <c r="V1459" s="37"/>
      <c r="W1459" s="37">
        <f>STOCK[[#This Row],[Precio Final]]-STOCK[[#This Row],[Costo total]]</f>
        <v>-9.14</v>
      </c>
      <c r="X1459" s="37">
        <f>STOCK[[#This Row],[Ganancia Unitaria]]*STOCK[[#This Row],[Salidas]]</f>
        <v>0</v>
      </c>
      <c r="Y1459" s="37"/>
      <c r="Z1459" s="37"/>
      <c r="AA1459" s="37">
        <f>STOCK[[#This Row],[Costo total]]*STOCK[[#This Row],[Entradas]]</f>
        <v>9.14</v>
      </c>
      <c r="AB1459" s="37">
        <f>STOCK[[#This Row],[Stock Actual]]*STOCK[[#This Row],[Costo total]]</f>
        <v>9.14</v>
      </c>
      <c r="AC1459" s="37"/>
    </row>
    <row r="1460" spans="1:29" s="6" customFormat="1" ht="50" customHeight="1">
      <c r="A1460" s="6" t="s">
        <v>3333</v>
      </c>
      <c r="B1460" s="40"/>
      <c r="C1460" s="37" t="s">
        <v>4</v>
      </c>
      <c r="D1460" s="37" t="s">
        <v>2765</v>
      </c>
      <c r="E1460" s="37" t="s">
        <v>3236</v>
      </c>
      <c r="F1460" s="37" t="s">
        <v>244</v>
      </c>
      <c r="G1460" s="37"/>
      <c r="H1460" s="37">
        <f>STOCK[[#This Row],[Precio Final]]</f>
        <v>0</v>
      </c>
      <c r="I1460" s="102">
        <f>STOCK[[#This Row],[Precio Venta Ideal (x1.5)]]</f>
        <v>10</v>
      </c>
      <c r="J1460" s="38">
        <v>1</v>
      </c>
      <c r="K1460" s="38">
        <f>SUMIFS(VENTAS[Cantidad],VENTAS[Código del producto Vendido],STOCK[[#This Row],[Code]])</f>
        <v>0</v>
      </c>
      <c r="L1460" s="38">
        <f>STOCK[[#This Row],[Entradas]]-STOCK[[#This Row],[Salidas]]</f>
        <v>1</v>
      </c>
      <c r="M1460" s="37">
        <f>STOCK[[#This Row],[Precio Final]]*10%</f>
        <v>0</v>
      </c>
      <c r="N1460" s="37"/>
      <c r="O1460" s="37"/>
      <c r="P1460" s="37">
        <v>9.14</v>
      </c>
      <c r="Q1460" s="38"/>
      <c r="R1460" s="37"/>
      <c r="S1460" s="37">
        <f>STOCK[[#This Row],[Peso (g)]]*STOCK[[#This Row],[Precio Envío Kilogramo (USD)]]/1000</f>
        <v>0</v>
      </c>
      <c r="T1460" s="37">
        <f>STOCK[[#This Row],[Costo Unitario (USD)]]+STOCK[[#This Row],[Costo Envío (USD)]]+STOCK[[#This Row],[Comisión 10%]]</f>
        <v>9.14</v>
      </c>
      <c r="U1460" s="37">
        <f t="shared" si="5"/>
        <v>10</v>
      </c>
      <c r="V1460" s="37"/>
      <c r="W1460" s="37">
        <f>STOCK[[#This Row],[Precio Final]]-STOCK[[#This Row],[Costo total]]</f>
        <v>-9.14</v>
      </c>
      <c r="X1460" s="37">
        <f>STOCK[[#This Row],[Ganancia Unitaria]]*STOCK[[#This Row],[Salidas]]</f>
        <v>0</v>
      </c>
      <c r="Y1460" s="37"/>
      <c r="Z1460" s="37"/>
      <c r="AA1460" s="37">
        <f>STOCK[[#This Row],[Costo total]]*STOCK[[#This Row],[Entradas]]</f>
        <v>9.14</v>
      </c>
      <c r="AB1460" s="37">
        <f>STOCK[[#This Row],[Stock Actual]]*STOCK[[#This Row],[Costo total]]</f>
        <v>9.14</v>
      </c>
      <c r="AC1460" s="37"/>
    </row>
    <row r="1461" spans="1:29" s="6" customFormat="1" ht="50" customHeight="1">
      <c r="A1461" s="6" t="s">
        <v>3334</v>
      </c>
      <c r="B1461" s="40"/>
      <c r="C1461" s="37" t="s">
        <v>4</v>
      </c>
      <c r="D1461" s="37" t="s">
        <v>2765</v>
      </c>
      <c r="E1461" s="37" t="s">
        <v>3237</v>
      </c>
      <c r="F1461" s="37" t="s">
        <v>3209</v>
      </c>
      <c r="G1461" s="37"/>
      <c r="H1461" s="37">
        <f>STOCK[[#This Row],[Precio Final]]</f>
        <v>0</v>
      </c>
      <c r="I1461" s="102">
        <f>STOCK[[#This Row],[Precio Venta Ideal (x1.5)]]</f>
        <v>7</v>
      </c>
      <c r="J1461" s="38">
        <v>5</v>
      </c>
      <c r="K1461" s="38">
        <f>SUMIFS(VENTAS[Cantidad],VENTAS[Código del producto Vendido],STOCK[[#This Row],[Code]])</f>
        <v>0</v>
      </c>
      <c r="L1461" s="38">
        <f>STOCK[[#This Row],[Entradas]]-STOCK[[#This Row],[Salidas]]</f>
        <v>5</v>
      </c>
      <c r="M1461" s="37">
        <f>STOCK[[#This Row],[Precio Final]]*10%</f>
        <v>0</v>
      </c>
      <c r="N1461" s="37"/>
      <c r="O1461" s="37"/>
      <c r="P1461" s="37">
        <v>6.89</v>
      </c>
      <c r="Q1461" s="38"/>
      <c r="R1461" s="37"/>
      <c r="S1461" s="37">
        <f>STOCK[[#This Row],[Peso (g)]]*STOCK[[#This Row],[Precio Envío Kilogramo (USD)]]/1000</f>
        <v>0</v>
      </c>
      <c r="T1461" s="37">
        <f>STOCK[[#This Row],[Costo Unitario (USD)]]+STOCK[[#This Row],[Costo Envío (USD)]]+STOCK[[#This Row],[Comisión 10%]]</f>
        <v>6.89</v>
      </c>
      <c r="U1461" s="37">
        <f t="shared" si="5"/>
        <v>7</v>
      </c>
      <c r="V1461" s="37"/>
      <c r="W1461" s="37">
        <f>STOCK[[#This Row],[Precio Final]]-STOCK[[#This Row],[Costo total]]</f>
        <v>-6.89</v>
      </c>
      <c r="X1461" s="37">
        <f>STOCK[[#This Row],[Ganancia Unitaria]]*STOCK[[#This Row],[Salidas]]</f>
        <v>0</v>
      </c>
      <c r="Y1461" s="37"/>
      <c r="Z1461" s="37"/>
      <c r="AA1461" s="37">
        <f>STOCK[[#This Row],[Costo total]]*STOCK[[#This Row],[Entradas]]</f>
        <v>34.449999999999996</v>
      </c>
      <c r="AB1461" s="37">
        <f>STOCK[[#This Row],[Stock Actual]]*STOCK[[#This Row],[Costo total]]</f>
        <v>34.449999999999996</v>
      </c>
      <c r="AC1461" s="37"/>
    </row>
    <row r="1462" spans="1:29" s="6" customFormat="1" ht="50" customHeight="1">
      <c r="A1462" s="6" t="s">
        <v>3335</v>
      </c>
      <c r="B1462" s="40"/>
      <c r="C1462" s="37" t="s">
        <v>4</v>
      </c>
      <c r="D1462" s="37" t="s">
        <v>2765</v>
      </c>
      <c r="E1462" s="37" t="s">
        <v>3244</v>
      </c>
      <c r="F1462" s="37" t="s">
        <v>241</v>
      </c>
      <c r="G1462" s="37"/>
      <c r="H1462" s="37">
        <f>STOCK[[#This Row],[Precio Final]]</f>
        <v>0</v>
      </c>
      <c r="I1462" s="102">
        <f>STOCK[[#This Row],[Precio Venta Ideal (x1.5)]]</f>
        <v>9</v>
      </c>
      <c r="J1462" s="38">
        <v>1</v>
      </c>
      <c r="K1462" s="38">
        <f>SUMIFS(VENTAS[Cantidad],VENTAS[Código del producto Vendido],STOCK[[#This Row],[Code]])</f>
        <v>0</v>
      </c>
      <c r="L1462" s="38">
        <f>STOCK[[#This Row],[Entradas]]-STOCK[[#This Row],[Salidas]]</f>
        <v>1</v>
      </c>
      <c r="M1462" s="37">
        <f>STOCK[[#This Row],[Precio Final]]*10%</f>
        <v>0</v>
      </c>
      <c r="N1462" s="37"/>
      <c r="O1462" s="37"/>
      <c r="P1462" s="37">
        <v>8.5500000000000007</v>
      </c>
      <c r="Q1462" s="38"/>
      <c r="R1462" s="37"/>
      <c r="S1462" s="37">
        <f>STOCK[[#This Row],[Peso (g)]]*STOCK[[#This Row],[Precio Envío Kilogramo (USD)]]/1000</f>
        <v>0</v>
      </c>
      <c r="T1462" s="37">
        <f>STOCK[[#This Row],[Costo Unitario (USD)]]+STOCK[[#This Row],[Costo Envío (USD)]]+STOCK[[#This Row],[Comisión 10%]]</f>
        <v>8.5500000000000007</v>
      </c>
      <c r="U1462" s="37">
        <f t="shared" si="5"/>
        <v>9</v>
      </c>
      <c r="V1462" s="37"/>
      <c r="W1462" s="37">
        <f>STOCK[[#This Row],[Precio Final]]-STOCK[[#This Row],[Costo total]]</f>
        <v>-8.5500000000000007</v>
      </c>
      <c r="X1462" s="37">
        <f>STOCK[[#This Row],[Ganancia Unitaria]]*STOCK[[#This Row],[Salidas]]</f>
        <v>0</v>
      </c>
      <c r="Y1462" s="37"/>
      <c r="Z1462" s="37"/>
      <c r="AA1462" s="37">
        <f>STOCK[[#This Row],[Costo total]]*STOCK[[#This Row],[Entradas]]</f>
        <v>8.5500000000000007</v>
      </c>
      <c r="AB1462" s="37">
        <f>STOCK[[#This Row],[Stock Actual]]*STOCK[[#This Row],[Costo total]]</f>
        <v>8.5500000000000007</v>
      </c>
      <c r="AC1462" s="37"/>
    </row>
    <row r="1463" spans="1:29" s="6" customFormat="1" ht="50" customHeight="1">
      <c r="A1463" s="6" t="s">
        <v>3336</v>
      </c>
      <c r="B1463" s="40"/>
      <c r="C1463" s="37" t="s">
        <v>4</v>
      </c>
      <c r="D1463" s="37" t="s">
        <v>2765</v>
      </c>
      <c r="E1463" s="37" t="s">
        <v>3238</v>
      </c>
      <c r="F1463" s="37" t="s">
        <v>241</v>
      </c>
      <c r="G1463" s="37"/>
      <c r="H1463" s="37">
        <f>STOCK[[#This Row],[Precio Final]]</f>
        <v>0</v>
      </c>
      <c r="I1463" s="102">
        <f>STOCK[[#This Row],[Precio Venta Ideal (x1.5)]]</f>
        <v>9</v>
      </c>
      <c r="J1463" s="38">
        <v>1</v>
      </c>
      <c r="K1463" s="38">
        <f>SUMIFS(VENTAS[Cantidad],VENTAS[Código del producto Vendido],STOCK[[#This Row],[Code]])</f>
        <v>0</v>
      </c>
      <c r="L1463" s="38">
        <f>STOCK[[#This Row],[Entradas]]-STOCK[[#This Row],[Salidas]]</f>
        <v>1</v>
      </c>
      <c r="M1463" s="37">
        <f>STOCK[[#This Row],[Precio Final]]*10%</f>
        <v>0</v>
      </c>
      <c r="N1463" s="37"/>
      <c r="O1463" s="37"/>
      <c r="P1463" s="37">
        <v>8.9600000000000009</v>
      </c>
      <c r="Q1463" s="38"/>
      <c r="R1463" s="37"/>
      <c r="S1463" s="37">
        <f>STOCK[[#This Row],[Peso (g)]]*STOCK[[#This Row],[Precio Envío Kilogramo (USD)]]/1000</f>
        <v>0</v>
      </c>
      <c r="T1463" s="37">
        <f>STOCK[[#This Row],[Costo Unitario (USD)]]+STOCK[[#This Row],[Costo Envío (USD)]]+STOCK[[#This Row],[Comisión 10%]]</f>
        <v>8.9600000000000009</v>
      </c>
      <c r="U1463" s="37">
        <f t="shared" si="5"/>
        <v>9</v>
      </c>
      <c r="V1463" s="37"/>
      <c r="W1463" s="37">
        <f>STOCK[[#This Row],[Precio Final]]-STOCK[[#This Row],[Costo total]]</f>
        <v>-8.9600000000000009</v>
      </c>
      <c r="X1463" s="37">
        <f>STOCK[[#This Row],[Ganancia Unitaria]]*STOCK[[#This Row],[Salidas]]</f>
        <v>0</v>
      </c>
      <c r="Y1463" s="37"/>
      <c r="Z1463" s="37"/>
      <c r="AA1463" s="37">
        <f>STOCK[[#This Row],[Costo total]]*STOCK[[#This Row],[Entradas]]</f>
        <v>8.9600000000000009</v>
      </c>
      <c r="AB1463" s="37">
        <f>STOCK[[#This Row],[Stock Actual]]*STOCK[[#This Row],[Costo total]]</f>
        <v>8.9600000000000009</v>
      </c>
      <c r="AC1463" s="37"/>
    </row>
    <row r="1464" spans="1:29" s="6" customFormat="1" ht="50" customHeight="1">
      <c r="A1464" s="6" t="s">
        <v>3337</v>
      </c>
      <c r="B1464" s="40"/>
      <c r="C1464" s="37" t="s">
        <v>4</v>
      </c>
      <c r="D1464" s="37" t="s">
        <v>2226</v>
      </c>
      <c r="E1464" s="37" t="s">
        <v>3239</v>
      </c>
      <c r="F1464" s="37" t="s">
        <v>241</v>
      </c>
      <c r="G1464" s="37"/>
      <c r="H1464" s="37">
        <f>STOCK[[#This Row],[Precio Final]]</f>
        <v>0</v>
      </c>
      <c r="I1464" s="102">
        <f>STOCK[[#This Row],[Precio Venta Ideal (x1.5)]]</f>
        <v>7</v>
      </c>
      <c r="J1464" s="38">
        <v>3</v>
      </c>
      <c r="K1464" s="38">
        <f>SUMIFS(VENTAS[Cantidad],VENTAS[Código del producto Vendido],STOCK[[#This Row],[Code]])</f>
        <v>0</v>
      </c>
      <c r="L1464" s="38">
        <f>STOCK[[#This Row],[Entradas]]-STOCK[[#This Row],[Salidas]]</f>
        <v>3</v>
      </c>
      <c r="M1464" s="37">
        <f>STOCK[[#This Row],[Precio Final]]*10%</f>
        <v>0</v>
      </c>
      <c r="N1464" s="37"/>
      <c r="O1464" s="37"/>
      <c r="P1464" s="37">
        <v>6.95</v>
      </c>
      <c r="Q1464" s="38"/>
      <c r="R1464" s="37"/>
      <c r="S1464" s="37">
        <f>STOCK[[#This Row],[Peso (g)]]*STOCK[[#This Row],[Precio Envío Kilogramo (USD)]]/1000</f>
        <v>0</v>
      </c>
      <c r="T1464" s="37">
        <f>STOCK[[#This Row],[Costo Unitario (USD)]]+STOCK[[#This Row],[Costo Envío (USD)]]+STOCK[[#This Row],[Comisión 10%]]</f>
        <v>6.95</v>
      </c>
      <c r="U1464" s="37">
        <f t="shared" si="5"/>
        <v>7</v>
      </c>
      <c r="V1464" s="37"/>
      <c r="W1464" s="37">
        <f>STOCK[[#This Row],[Precio Final]]-STOCK[[#This Row],[Costo total]]</f>
        <v>-6.95</v>
      </c>
      <c r="X1464" s="37">
        <f>STOCK[[#This Row],[Ganancia Unitaria]]*STOCK[[#This Row],[Salidas]]</f>
        <v>0</v>
      </c>
      <c r="Y1464" s="37"/>
      <c r="Z1464" s="37"/>
      <c r="AA1464" s="37">
        <f>STOCK[[#This Row],[Costo total]]*STOCK[[#This Row],[Entradas]]</f>
        <v>20.85</v>
      </c>
      <c r="AB1464" s="37">
        <f>STOCK[[#This Row],[Stock Actual]]*STOCK[[#This Row],[Costo total]]</f>
        <v>20.85</v>
      </c>
      <c r="AC1464" s="37"/>
    </row>
    <row r="1465" spans="1:29" s="6" customFormat="1" ht="50" customHeight="1">
      <c r="A1465" s="6" t="s">
        <v>3338</v>
      </c>
      <c r="B1465" s="40"/>
      <c r="C1465" s="37" t="s">
        <v>4</v>
      </c>
      <c r="D1465" s="37" t="s">
        <v>2226</v>
      </c>
      <c r="E1465" s="37" t="s">
        <v>3239</v>
      </c>
      <c r="F1465" s="37" t="s">
        <v>243</v>
      </c>
      <c r="G1465" s="37"/>
      <c r="H1465" s="37">
        <f>STOCK[[#This Row],[Precio Final]]</f>
        <v>0</v>
      </c>
      <c r="I1465" s="102">
        <f>STOCK[[#This Row],[Precio Venta Ideal (x1.5)]]</f>
        <v>7</v>
      </c>
      <c r="J1465" s="38">
        <v>3</v>
      </c>
      <c r="K1465" s="38">
        <f>SUMIFS(VENTAS[Cantidad],VENTAS[Código del producto Vendido],STOCK[[#This Row],[Code]])</f>
        <v>0</v>
      </c>
      <c r="L1465" s="38">
        <f>STOCK[[#This Row],[Entradas]]-STOCK[[#This Row],[Salidas]]</f>
        <v>3</v>
      </c>
      <c r="M1465" s="37">
        <f>STOCK[[#This Row],[Precio Final]]*10%</f>
        <v>0</v>
      </c>
      <c r="N1465" s="37"/>
      <c r="O1465" s="37"/>
      <c r="P1465" s="37">
        <v>6.95</v>
      </c>
      <c r="Q1465" s="38"/>
      <c r="R1465" s="37"/>
      <c r="S1465" s="37">
        <f>STOCK[[#This Row],[Peso (g)]]*STOCK[[#This Row],[Precio Envío Kilogramo (USD)]]/1000</f>
        <v>0</v>
      </c>
      <c r="T1465" s="37">
        <f>STOCK[[#This Row],[Costo Unitario (USD)]]+STOCK[[#This Row],[Costo Envío (USD)]]+STOCK[[#This Row],[Comisión 10%]]</f>
        <v>6.95</v>
      </c>
      <c r="U1465" s="37">
        <f t="shared" si="5"/>
        <v>7</v>
      </c>
      <c r="V1465" s="37"/>
      <c r="W1465" s="37">
        <f>STOCK[[#This Row],[Precio Final]]-STOCK[[#This Row],[Costo total]]</f>
        <v>-6.95</v>
      </c>
      <c r="X1465" s="37">
        <f>STOCK[[#This Row],[Ganancia Unitaria]]*STOCK[[#This Row],[Salidas]]</f>
        <v>0</v>
      </c>
      <c r="Y1465" s="37"/>
      <c r="Z1465" s="37"/>
      <c r="AA1465" s="37">
        <f>STOCK[[#This Row],[Costo total]]*STOCK[[#This Row],[Entradas]]</f>
        <v>20.85</v>
      </c>
      <c r="AB1465" s="37">
        <f>STOCK[[#This Row],[Stock Actual]]*STOCK[[#This Row],[Costo total]]</f>
        <v>20.85</v>
      </c>
      <c r="AC1465" s="37"/>
    </row>
    <row r="1466" spans="1:29" s="6" customFormat="1" ht="50" customHeight="1">
      <c r="A1466" s="6" t="s">
        <v>3339</v>
      </c>
      <c r="B1466" s="40"/>
      <c r="C1466" s="37" t="s">
        <v>4</v>
      </c>
      <c r="D1466" s="37" t="s">
        <v>2226</v>
      </c>
      <c r="E1466" s="37" t="s">
        <v>3239</v>
      </c>
      <c r="F1466" s="37" t="s">
        <v>244</v>
      </c>
      <c r="G1466" s="37"/>
      <c r="H1466" s="37">
        <f>STOCK[[#This Row],[Precio Final]]</f>
        <v>0</v>
      </c>
      <c r="I1466" s="102">
        <f>STOCK[[#This Row],[Precio Venta Ideal (x1.5)]]</f>
        <v>7</v>
      </c>
      <c r="J1466" s="38">
        <v>3</v>
      </c>
      <c r="K1466" s="38">
        <f>SUMIFS(VENTAS[Cantidad],VENTAS[Código del producto Vendido],STOCK[[#This Row],[Code]])</f>
        <v>0</v>
      </c>
      <c r="L1466" s="38">
        <f>STOCK[[#This Row],[Entradas]]-STOCK[[#This Row],[Salidas]]</f>
        <v>3</v>
      </c>
      <c r="M1466" s="37">
        <f>STOCK[[#This Row],[Precio Final]]*10%</f>
        <v>0</v>
      </c>
      <c r="N1466" s="37"/>
      <c r="O1466" s="37"/>
      <c r="P1466" s="37">
        <v>6.95</v>
      </c>
      <c r="Q1466" s="38"/>
      <c r="R1466" s="37"/>
      <c r="S1466" s="37">
        <f>STOCK[[#This Row],[Peso (g)]]*STOCK[[#This Row],[Precio Envío Kilogramo (USD)]]/1000</f>
        <v>0</v>
      </c>
      <c r="T1466" s="37">
        <f>STOCK[[#This Row],[Costo Unitario (USD)]]+STOCK[[#This Row],[Costo Envío (USD)]]+STOCK[[#This Row],[Comisión 10%]]</f>
        <v>6.95</v>
      </c>
      <c r="U1466" s="37">
        <f t="shared" si="5"/>
        <v>7</v>
      </c>
      <c r="V1466" s="37"/>
      <c r="W1466" s="37">
        <f>STOCK[[#This Row],[Precio Final]]-STOCK[[#This Row],[Costo total]]</f>
        <v>-6.95</v>
      </c>
      <c r="X1466" s="37">
        <f>STOCK[[#This Row],[Ganancia Unitaria]]*STOCK[[#This Row],[Salidas]]</f>
        <v>0</v>
      </c>
      <c r="Y1466" s="37"/>
      <c r="Z1466" s="37"/>
      <c r="AA1466" s="37">
        <f>STOCK[[#This Row],[Costo total]]*STOCK[[#This Row],[Entradas]]</f>
        <v>20.85</v>
      </c>
      <c r="AB1466" s="37">
        <f>STOCK[[#This Row],[Stock Actual]]*STOCK[[#This Row],[Costo total]]</f>
        <v>20.85</v>
      </c>
      <c r="AC1466" s="37"/>
    </row>
    <row r="1467" spans="1:29" s="6" customFormat="1" ht="50" customHeight="1">
      <c r="A1467" s="6" t="s">
        <v>3340</v>
      </c>
      <c r="B1467" s="40"/>
      <c r="C1467" s="37" t="s">
        <v>4</v>
      </c>
      <c r="D1467" s="37" t="s">
        <v>2226</v>
      </c>
      <c r="E1467" s="37" t="s">
        <v>3239</v>
      </c>
      <c r="F1467" s="37" t="s">
        <v>239</v>
      </c>
      <c r="G1467" s="37"/>
      <c r="H1467" s="37">
        <f>STOCK[[#This Row],[Precio Final]]</f>
        <v>0</v>
      </c>
      <c r="I1467" s="102">
        <f>STOCK[[#This Row],[Precio Venta Ideal (x1.5)]]</f>
        <v>7</v>
      </c>
      <c r="J1467" s="38">
        <v>3</v>
      </c>
      <c r="K1467" s="38">
        <f>SUMIFS(VENTAS[Cantidad],VENTAS[Código del producto Vendido],STOCK[[#This Row],[Code]])</f>
        <v>0</v>
      </c>
      <c r="L1467" s="38">
        <f>STOCK[[#This Row],[Entradas]]-STOCK[[#This Row],[Salidas]]</f>
        <v>3</v>
      </c>
      <c r="M1467" s="37">
        <f>STOCK[[#This Row],[Precio Final]]*10%</f>
        <v>0</v>
      </c>
      <c r="N1467" s="37"/>
      <c r="O1467" s="37"/>
      <c r="P1467" s="37">
        <v>6.95</v>
      </c>
      <c r="Q1467" s="38"/>
      <c r="R1467" s="37"/>
      <c r="S1467" s="37">
        <f>STOCK[[#This Row],[Peso (g)]]*STOCK[[#This Row],[Precio Envío Kilogramo (USD)]]/1000</f>
        <v>0</v>
      </c>
      <c r="T1467" s="37">
        <f>STOCK[[#This Row],[Costo Unitario (USD)]]+STOCK[[#This Row],[Costo Envío (USD)]]+STOCK[[#This Row],[Comisión 10%]]</f>
        <v>6.95</v>
      </c>
      <c r="U1467" s="37">
        <f t="shared" si="5"/>
        <v>7</v>
      </c>
      <c r="V1467" s="37"/>
      <c r="W1467" s="37">
        <f>STOCK[[#This Row],[Precio Final]]-STOCK[[#This Row],[Costo total]]</f>
        <v>-6.95</v>
      </c>
      <c r="X1467" s="37">
        <f>STOCK[[#This Row],[Ganancia Unitaria]]*STOCK[[#This Row],[Salidas]]</f>
        <v>0</v>
      </c>
      <c r="Y1467" s="37"/>
      <c r="Z1467" s="37"/>
      <c r="AA1467" s="37">
        <f>STOCK[[#This Row],[Costo total]]*STOCK[[#This Row],[Entradas]]</f>
        <v>20.85</v>
      </c>
      <c r="AB1467" s="37">
        <f>STOCK[[#This Row],[Stock Actual]]*STOCK[[#This Row],[Costo total]]</f>
        <v>20.85</v>
      </c>
      <c r="AC1467" s="37"/>
    </row>
    <row r="1468" spans="1:29" s="6" customFormat="1" ht="50" customHeight="1">
      <c r="A1468" s="6" t="s">
        <v>3341</v>
      </c>
      <c r="B1468" s="40"/>
      <c r="C1468" s="37" t="s">
        <v>4</v>
      </c>
      <c r="D1468" s="37" t="s">
        <v>2765</v>
      </c>
      <c r="E1468" s="37" t="s">
        <v>3240</v>
      </c>
      <c r="F1468" s="37" t="s">
        <v>241</v>
      </c>
      <c r="G1468" s="37"/>
      <c r="H1468" s="37">
        <f>STOCK[[#This Row],[Precio Final]]</f>
        <v>0</v>
      </c>
      <c r="I1468" s="102">
        <f>STOCK[[#This Row],[Precio Venta Ideal (x1.5)]]</f>
        <v>12</v>
      </c>
      <c r="J1468" s="38">
        <v>1</v>
      </c>
      <c r="K1468" s="38">
        <f>SUMIFS(VENTAS[Cantidad],VENTAS[Código del producto Vendido],STOCK[[#This Row],[Code]])</f>
        <v>0</v>
      </c>
      <c r="L1468" s="38">
        <f>STOCK[[#This Row],[Entradas]]-STOCK[[#This Row],[Salidas]]</f>
        <v>1</v>
      </c>
      <c r="M1468" s="37">
        <f>STOCK[[#This Row],[Precio Final]]*10%</f>
        <v>0</v>
      </c>
      <c r="N1468" s="37"/>
      <c r="O1468" s="37"/>
      <c r="P1468" s="37">
        <v>11.65</v>
      </c>
      <c r="Q1468" s="38"/>
      <c r="R1468" s="37"/>
      <c r="S1468" s="37">
        <f>STOCK[[#This Row],[Peso (g)]]*STOCK[[#This Row],[Precio Envío Kilogramo (USD)]]/1000</f>
        <v>0</v>
      </c>
      <c r="T1468" s="37">
        <f>STOCK[[#This Row],[Costo Unitario (USD)]]+STOCK[[#This Row],[Costo Envío (USD)]]+STOCK[[#This Row],[Comisión 10%]]</f>
        <v>11.65</v>
      </c>
      <c r="U1468" s="37">
        <f t="shared" si="5"/>
        <v>12</v>
      </c>
      <c r="V1468" s="37"/>
      <c r="W1468" s="37">
        <f>STOCK[[#This Row],[Precio Final]]-STOCK[[#This Row],[Costo total]]</f>
        <v>-11.65</v>
      </c>
      <c r="X1468" s="37">
        <f>STOCK[[#This Row],[Ganancia Unitaria]]*STOCK[[#This Row],[Salidas]]</f>
        <v>0</v>
      </c>
      <c r="Y1468" s="37"/>
      <c r="Z1468" s="37"/>
      <c r="AA1468" s="37">
        <f>STOCK[[#This Row],[Costo total]]*STOCK[[#This Row],[Entradas]]</f>
        <v>11.65</v>
      </c>
      <c r="AB1468" s="37">
        <f>STOCK[[#This Row],[Stock Actual]]*STOCK[[#This Row],[Costo total]]</f>
        <v>11.65</v>
      </c>
      <c r="AC1468" s="37"/>
    </row>
    <row r="1469" spans="1:29" s="6" customFormat="1" ht="50" customHeight="1">
      <c r="A1469" s="6" t="s">
        <v>3342</v>
      </c>
      <c r="B1469" s="40"/>
      <c r="C1469" s="37" t="s">
        <v>4</v>
      </c>
      <c r="D1469" s="37" t="s">
        <v>2765</v>
      </c>
      <c r="E1469" s="37" t="s">
        <v>3241</v>
      </c>
      <c r="F1469" s="37" t="s">
        <v>244</v>
      </c>
      <c r="G1469" s="37"/>
      <c r="H1469" s="37">
        <f>STOCK[[#This Row],[Precio Final]]</f>
        <v>0</v>
      </c>
      <c r="I1469" s="102">
        <f>STOCK[[#This Row],[Precio Venta Ideal (x1.5)]]</f>
        <v>10</v>
      </c>
      <c r="J1469" s="38">
        <v>4</v>
      </c>
      <c r="K1469" s="38">
        <f>SUMIFS(VENTAS[Cantidad],VENTAS[Código del producto Vendido],STOCK[[#This Row],[Code]])</f>
        <v>0</v>
      </c>
      <c r="L1469" s="38">
        <f>STOCK[[#This Row],[Entradas]]-STOCK[[#This Row],[Salidas]]</f>
        <v>4</v>
      </c>
      <c r="M1469" s="37">
        <f>STOCK[[#This Row],[Precio Final]]*10%</f>
        <v>0</v>
      </c>
      <c r="N1469" s="37"/>
      <c r="O1469" s="37"/>
      <c r="P1469" s="37">
        <v>9.98</v>
      </c>
      <c r="Q1469" s="38"/>
      <c r="R1469" s="37"/>
      <c r="S1469" s="37">
        <f>STOCK[[#This Row],[Peso (g)]]*STOCK[[#This Row],[Precio Envío Kilogramo (USD)]]/1000</f>
        <v>0</v>
      </c>
      <c r="T1469" s="37">
        <f>STOCK[[#This Row],[Costo Unitario (USD)]]+STOCK[[#This Row],[Costo Envío (USD)]]+STOCK[[#This Row],[Comisión 10%]]</f>
        <v>9.98</v>
      </c>
      <c r="U1469" s="37">
        <f t="shared" si="5"/>
        <v>10</v>
      </c>
      <c r="V1469" s="37"/>
      <c r="W1469" s="37">
        <f>STOCK[[#This Row],[Precio Final]]-STOCK[[#This Row],[Costo total]]</f>
        <v>-9.98</v>
      </c>
      <c r="X1469" s="37">
        <f>STOCK[[#This Row],[Ganancia Unitaria]]*STOCK[[#This Row],[Salidas]]</f>
        <v>0</v>
      </c>
      <c r="Y1469" s="37"/>
      <c r="Z1469" s="37"/>
      <c r="AA1469" s="37">
        <f>STOCK[[#This Row],[Costo total]]*STOCK[[#This Row],[Entradas]]</f>
        <v>39.92</v>
      </c>
      <c r="AB1469" s="37">
        <f>STOCK[[#This Row],[Stock Actual]]*STOCK[[#This Row],[Costo total]]</f>
        <v>39.92</v>
      </c>
      <c r="AC1469" s="37"/>
    </row>
    <row r="1470" spans="1:29" s="6" customFormat="1" ht="50" customHeight="1">
      <c r="A1470" s="6" t="s">
        <v>3343</v>
      </c>
      <c r="B1470" s="40"/>
      <c r="C1470" s="37" t="s">
        <v>4</v>
      </c>
      <c r="D1470" s="37" t="s">
        <v>2765</v>
      </c>
      <c r="E1470" s="37" t="s">
        <v>3242</v>
      </c>
      <c r="F1470" s="37" t="s">
        <v>241</v>
      </c>
      <c r="G1470" s="37"/>
      <c r="H1470" s="37">
        <f>STOCK[[#This Row],[Precio Final]]</f>
        <v>0</v>
      </c>
      <c r="I1470" s="102">
        <f>STOCK[[#This Row],[Precio Venta Ideal (x1.5)]]</f>
        <v>14</v>
      </c>
      <c r="J1470" s="38">
        <v>2</v>
      </c>
      <c r="K1470" s="38">
        <f>SUMIFS(VENTAS[Cantidad],VENTAS[Código del producto Vendido],STOCK[[#This Row],[Code]])</f>
        <v>0</v>
      </c>
      <c r="L1470" s="38">
        <f>STOCK[[#This Row],[Entradas]]-STOCK[[#This Row],[Salidas]]</f>
        <v>2</v>
      </c>
      <c r="M1470" s="37">
        <f>STOCK[[#This Row],[Precio Final]]*10%</f>
        <v>0</v>
      </c>
      <c r="N1470" s="37"/>
      <c r="O1470" s="37"/>
      <c r="P1470" s="37">
        <v>13.48</v>
      </c>
      <c r="Q1470" s="38"/>
      <c r="R1470" s="37"/>
      <c r="S1470" s="37">
        <f>STOCK[[#This Row],[Peso (g)]]*STOCK[[#This Row],[Precio Envío Kilogramo (USD)]]/1000</f>
        <v>0</v>
      </c>
      <c r="T1470" s="37">
        <f>STOCK[[#This Row],[Costo Unitario (USD)]]+STOCK[[#This Row],[Costo Envío (USD)]]+STOCK[[#This Row],[Comisión 10%]]</f>
        <v>13.48</v>
      </c>
      <c r="U1470" s="37">
        <f t="shared" si="5"/>
        <v>14</v>
      </c>
      <c r="V1470" s="37"/>
      <c r="W1470" s="37">
        <f>STOCK[[#This Row],[Precio Final]]-STOCK[[#This Row],[Costo total]]</f>
        <v>-13.48</v>
      </c>
      <c r="X1470" s="37">
        <f>STOCK[[#This Row],[Ganancia Unitaria]]*STOCK[[#This Row],[Salidas]]</f>
        <v>0</v>
      </c>
      <c r="Y1470" s="37"/>
      <c r="Z1470" s="37"/>
      <c r="AA1470" s="37">
        <f>STOCK[[#This Row],[Costo total]]*STOCK[[#This Row],[Entradas]]</f>
        <v>26.96</v>
      </c>
      <c r="AB1470" s="37">
        <f>STOCK[[#This Row],[Stock Actual]]*STOCK[[#This Row],[Costo total]]</f>
        <v>26.96</v>
      </c>
      <c r="AC1470" s="37"/>
    </row>
    <row r="1471" spans="1:29" s="6" customFormat="1" ht="50" customHeight="1">
      <c r="A1471" s="6" t="s">
        <v>3344</v>
      </c>
      <c r="B1471" s="40"/>
      <c r="C1471" s="37" t="s">
        <v>4</v>
      </c>
      <c r="D1471" s="37" t="s">
        <v>2765</v>
      </c>
      <c r="E1471" s="37" t="s">
        <v>3242</v>
      </c>
      <c r="F1471" s="37" t="s">
        <v>243</v>
      </c>
      <c r="G1471" s="37"/>
      <c r="H1471" s="37">
        <f>STOCK[[#This Row],[Precio Final]]</f>
        <v>0</v>
      </c>
      <c r="I1471" s="102">
        <f>STOCK[[#This Row],[Precio Venta Ideal (x1.5)]]</f>
        <v>14</v>
      </c>
      <c r="J1471" s="38">
        <v>2</v>
      </c>
      <c r="K1471" s="38">
        <f>SUMIFS(VENTAS[Cantidad],VENTAS[Código del producto Vendido],STOCK[[#This Row],[Code]])</f>
        <v>0</v>
      </c>
      <c r="L1471" s="38">
        <f>STOCK[[#This Row],[Entradas]]-STOCK[[#This Row],[Salidas]]</f>
        <v>2</v>
      </c>
      <c r="M1471" s="37">
        <f>STOCK[[#This Row],[Precio Final]]*10%</f>
        <v>0</v>
      </c>
      <c r="N1471" s="37"/>
      <c r="O1471" s="37"/>
      <c r="P1471" s="37">
        <v>13.48</v>
      </c>
      <c r="Q1471" s="38"/>
      <c r="R1471" s="37"/>
      <c r="S1471" s="37">
        <f>STOCK[[#This Row],[Peso (g)]]*STOCK[[#This Row],[Precio Envío Kilogramo (USD)]]/1000</f>
        <v>0</v>
      </c>
      <c r="T1471" s="37">
        <f>STOCK[[#This Row],[Costo Unitario (USD)]]+STOCK[[#This Row],[Costo Envío (USD)]]+STOCK[[#This Row],[Comisión 10%]]</f>
        <v>13.48</v>
      </c>
      <c r="U1471" s="37">
        <f t="shared" si="5"/>
        <v>14</v>
      </c>
      <c r="V1471" s="37"/>
      <c r="W1471" s="37">
        <f>STOCK[[#This Row],[Precio Final]]-STOCK[[#This Row],[Costo total]]</f>
        <v>-13.48</v>
      </c>
      <c r="X1471" s="37">
        <f>STOCK[[#This Row],[Ganancia Unitaria]]*STOCK[[#This Row],[Salidas]]</f>
        <v>0</v>
      </c>
      <c r="Y1471" s="37"/>
      <c r="Z1471" s="37"/>
      <c r="AA1471" s="37">
        <f>STOCK[[#This Row],[Costo total]]*STOCK[[#This Row],[Entradas]]</f>
        <v>26.96</v>
      </c>
      <c r="AB1471" s="37">
        <f>STOCK[[#This Row],[Stock Actual]]*STOCK[[#This Row],[Costo total]]</f>
        <v>26.96</v>
      </c>
      <c r="AC1471" s="37"/>
    </row>
    <row r="1472" spans="1:29" s="6" customFormat="1" ht="50" customHeight="1">
      <c r="A1472" s="6" t="s">
        <v>3345</v>
      </c>
      <c r="B1472" s="40"/>
      <c r="C1472" s="37" t="s">
        <v>4</v>
      </c>
      <c r="D1472" s="37" t="s">
        <v>2765</v>
      </c>
      <c r="E1472" s="37" t="s">
        <v>3242</v>
      </c>
      <c r="F1472" s="37" t="s">
        <v>244</v>
      </c>
      <c r="G1472" s="37"/>
      <c r="H1472" s="37">
        <f>STOCK[[#This Row],[Precio Final]]</f>
        <v>0</v>
      </c>
      <c r="I1472" s="102">
        <f>STOCK[[#This Row],[Precio Venta Ideal (x1.5)]]</f>
        <v>14</v>
      </c>
      <c r="J1472" s="38">
        <v>2</v>
      </c>
      <c r="K1472" s="38">
        <f>SUMIFS(VENTAS[Cantidad],VENTAS[Código del producto Vendido],STOCK[[#This Row],[Code]])</f>
        <v>0</v>
      </c>
      <c r="L1472" s="38">
        <f>STOCK[[#This Row],[Entradas]]-STOCK[[#This Row],[Salidas]]</f>
        <v>2</v>
      </c>
      <c r="M1472" s="37">
        <f>STOCK[[#This Row],[Precio Final]]*10%</f>
        <v>0</v>
      </c>
      <c r="N1472" s="37"/>
      <c r="O1472" s="37"/>
      <c r="P1472" s="37">
        <v>13.48</v>
      </c>
      <c r="Q1472" s="38"/>
      <c r="R1472" s="37"/>
      <c r="S1472" s="37">
        <f>STOCK[[#This Row],[Peso (g)]]*STOCK[[#This Row],[Precio Envío Kilogramo (USD)]]/1000</f>
        <v>0</v>
      </c>
      <c r="T1472" s="37">
        <f>STOCK[[#This Row],[Costo Unitario (USD)]]+STOCK[[#This Row],[Costo Envío (USD)]]+STOCK[[#This Row],[Comisión 10%]]</f>
        <v>13.48</v>
      </c>
      <c r="U1472" s="37">
        <f t="shared" si="5"/>
        <v>14</v>
      </c>
      <c r="V1472" s="37"/>
      <c r="W1472" s="37">
        <f>STOCK[[#This Row],[Precio Final]]-STOCK[[#This Row],[Costo total]]</f>
        <v>-13.48</v>
      </c>
      <c r="X1472" s="37">
        <f>STOCK[[#This Row],[Ganancia Unitaria]]*STOCK[[#This Row],[Salidas]]</f>
        <v>0</v>
      </c>
      <c r="Y1472" s="37"/>
      <c r="Z1472" s="37"/>
      <c r="AA1472" s="37">
        <f>STOCK[[#This Row],[Costo total]]*STOCK[[#This Row],[Entradas]]</f>
        <v>26.96</v>
      </c>
      <c r="AB1472" s="37">
        <f>STOCK[[#This Row],[Stock Actual]]*STOCK[[#This Row],[Costo total]]</f>
        <v>26.96</v>
      </c>
      <c r="AC1472" s="37"/>
    </row>
    <row r="1473" spans="1:29" s="6" customFormat="1" ht="50" customHeight="1">
      <c r="A1473" s="6" t="s">
        <v>3346</v>
      </c>
      <c r="B1473" s="40"/>
      <c r="C1473" s="37" t="s">
        <v>4</v>
      </c>
      <c r="D1473" s="37" t="s">
        <v>2765</v>
      </c>
      <c r="E1473" s="37" t="s">
        <v>3243</v>
      </c>
      <c r="F1473" s="37" t="s">
        <v>241</v>
      </c>
      <c r="G1473" s="37"/>
      <c r="H1473" s="37">
        <f>STOCK[[#This Row],[Precio Final]]</f>
        <v>0</v>
      </c>
      <c r="I1473" s="102">
        <f>STOCK[[#This Row],[Precio Venta Ideal (x1.5)]]</f>
        <v>12</v>
      </c>
      <c r="J1473" s="38">
        <v>1</v>
      </c>
      <c r="K1473" s="38">
        <f>SUMIFS(VENTAS[Cantidad],VENTAS[Código del producto Vendido],STOCK[[#This Row],[Code]])</f>
        <v>0</v>
      </c>
      <c r="L1473" s="38">
        <f>STOCK[[#This Row],[Entradas]]-STOCK[[#This Row],[Salidas]]</f>
        <v>1</v>
      </c>
      <c r="M1473" s="37">
        <f>STOCK[[#This Row],[Precio Final]]*10%</f>
        <v>0</v>
      </c>
      <c r="N1473" s="37"/>
      <c r="O1473" s="37"/>
      <c r="P1473" s="37">
        <v>11.98</v>
      </c>
      <c r="Q1473" s="38"/>
      <c r="R1473" s="37"/>
      <c r="S1473" s="37">
        <f>STOCK[[#This Row],[Peso (g)]]*STOCK[[#This Row],[Precio Envío Kilogramo (USD)]]/1000</f>
        <v>0</v>
      </c>
      <c r="T1473" s="37">
        <f>STOCK[[#This Row],[Costo Unitario (USD)]]+STOCK[[#This Row],[Costo Envío (USD)]]+STOCK[[#This Row],[Comisión 10%]]</f>
        <v>11.98</v>
      </c>
      <c r="U1473" s="37">
        <f t="shared" si="5"/>
        <v>12</v>
      </c>
      <c r="V1473" s="37"/>
      <c r="W1473" s="37">
        <f>STOCK[[#This Row],[Precio Final]]-STOCK[[#This Row],[Costo total]]</f>
        <v>-11.98</v>
      </c>
      <c r="X1473" s="37">
        <f>STOCK[[#This Row],[Ganancia Unitaria]]*STOCK[[#This Row],[Salidas]]</f>
        <v>0</v>
      </c>
      <c r="Y1473" s="37"/>
      <c r="Z1473" s="37"/>
      <c r="AA1473" s="37">
        <f>STOCK[[#This Row],[Costo total]]*STOCK[[#This Row],[Entradas]]</f>
        <v>11.98</v>
      </c>
      <c r="AB1473" s="37">
        <f>STOCK[[#This Row],[Stock Actual]]*STOCK[[#This Row],[Costo total]]</f>
        <v>11.98</v>
      </c>
      <c r="AC1473" s="37"/>
    </row>
    <row r="1474" spans="1:29" s="6" customFormat="1" ht="50" customHeight="1">
      <c r="A1474" s="6" t="s">
        <v>3347</v>
      </c>
      <c r="B1474" s="40"/>
      <c r="C1474" s="37" t="s">
        <v>4</v>
      </c>
      <c r="D1474" s="37" t="s">
        <v>2765</v>
      </c>
      <c r="E1474" s="37" t="s">
        <v>3243</v>
      </c>
      <c r="F1474" s="37" t="s">
        <v>243</v>
      </c>
      <c r="G1474" s="37"/>
      <c r="H1474" s="37">
        <f>STOCK[[#This Row],[Precio Final]]</f>
        <v>0</v>
      </c>
      <c r="I1474" s="102">
        <f>STOCK[[#This Row],[Precio Venta Ideal (x1.5)]]</f>
        <v>12</v>
      </c>
      <c r="J1474" s="38">
        <v>1</v>
      </c>
      <c r="K1474" s="38">
        <f>SUMIFS(VENTAS[Cantidad],VENTAS[Código del producto Vendido],STOCK[[#This Row],[Code]])</f>
        <v>0</v>
      </c>
      <c r="L1474" s="38">
        <f>STOCK[[#This Row],[Entradas]]-STOCK[[#This Row],[Salidas]]</f>
        <v>1</v>
      </c>
      <c r="M1474" s="37">
        <f>STOCK[[#This Row],[Precio Final]]*10%</f>
        <v>0</v>
      </c>
      <c r="N1474" s="37"/>
      <c r="O1474" s="37"/>
      <c r="P1474" s="37">
        <v>11.98</v>
      </c>
      <c r="Q1474" s="38"/>
      <c r="R1474" s="37"/>
      <c r="S1474" s="37">
        <f>STOCK[[#This Row],[Peso (g)]]*STOCK[[#This Row],[Precio Envío Kilogramo (USD)]]/1000</f>
        <v>0</v>
      </c>
      <c r="T1474" s="37">
        <f>STOCK[[#This Row],[Costo Unitario (USD)]]+STOCK[[#This Row],[Costo Envío (USD)]]+STOCK[[#This Row],[Comisión 10%]]</f>
        <v>11.98</v>
      </c>
      <c r="U1474" s="37">
        <f t="shared" si="5"/>
        <v>12</v>
      </c>
      <c r="V1474" s="37"/>
      <c r="W1474" s="37">
        <f>STOCK[[#This Row],[Precio Final]]-STOCK[[#This Row],[Costo total]]</f>
        <v>-11.98</v>
      </c>
      <c r="X1474" s="37">
        <f>STOCK[[#This Row],[Ganancia Unitaria]]*STOCK[[#This Row],[Salidas]]</f>
        <v>0</v>
      </c>
      <c r="Y1474" s="37"/>
      <c r="Z1474" s="37"/>
      <c r="AA1474" s="37">
        <f>STOCK[[#This Row],[Costo total]]*STOCK[[#This Row],[Entradas]]</f>
        <v>11.98</v>
      </c>
      <c r="AB1474" s="37">
        <f>STOCK[[#This Row],[Stock Actual]]*STOCK[[#This Row],[Costo total]]</f>
        <v>11.98</v>
      </c>
      <c r="AC1474" s="37"/>
    </row>
    <row r="1475" spans="1:29" s="6" customFormat="1" ht="50" customHeight="1">
      <c r="A1475" s="6" t="s">
        <v>3348</v>
      </c>
      <c r="B1475" s="40"/>
      <c r="C1475" s="37" t="s">
        <v>4</v>
      </c>
      <c r="D1475" s="37" t="s">
        <v>2765</v>
      </c>
      <c r="E1475" s="37" t="s">
        <v>3244</v>
      </c>
      <c r="F1475" s="37" t="s">
        <v>243</v>
      </c>
      <c r="G1475" s="37"/>
      <c r="H1475" s="37">
        <f>STOCK[[#This Row],[Precio Final]]</f>
        <v>0</v>
      </c>
      <c r="I1475" s="102">
        <f>STOCK[[#This Row],[Precio Venta Ideal (x1.5)]]</f>
        <v>9</v>
      </c>
      <c r="J1475" s="38">
        <v>1</v>
      </c>
      <c r="K1475" s="38">
        <f>SUMIFS(VENTAS[Cantidad],VENTAS[Código del producto Vendido],STOCK[[#This Row],[Code]])</f>
        <v>0</v>
      </c>
      <c r="L1475" s="38">
        <f>STOCK[[#This Row],[Entradas]]-STOCK[[#This Row],[Salidas]]</f>
        <v>1</v>
      </c>
      <c r="M1475" s="37">
        <f>STOCK[[#This Row],[Precio Final]]*10%</f>
        <v>0</v>
      </c>
      <c r="N1475" s="37"/>
      <c r="O1475" s="37"/>
      <c r="P1475" s="37">
        <v>8.5500000000000007</v>
      </c>
      <c r="Q1475" s="38"/>
      <c r="R1475" s="37"/>
      <c r="S1475" s="37">
        <f>STOCK[[#This Row],[Peso (g)]]*STOCK[[#This Row],[Precio Envío Kilogramo (USD)]]/1000</f>
        <v>0</v>
      </c>
      <c r="T1475" s="37">
        <f>STOCK[[#This Row],[Costo Unitario (USD)]]+STOCK[[#This Row],[Costo Envío (USD)]]+STOCK[[#This Row],[Comisión 10%]]</f>
        <v>8.5500000000000007</v>
      </c>
      <c r="U1475" s="37">
        <f t="shared" si="5"/>
        <v>9</v>
      </c>
      <c r="V1475" s="37"/>
      <c r="W1475" s="37">
        <f>STOCK[[#This Row],[Precio Final]]-STOCK[[#This Row],[Costo total]]</f>
        <v>-8.5500000000000007</v>
      </c>
      <c r="X1475" s="37">
        <f>STOCK[[#This Row],[Ganancia Unitaria]]*STOCK[[#This Row],[Salidas]]</f>
        <v>0</v>
      </c>
      <c r="Y1475" s="37"/>
      <c r="Z1475" s="37"/>
      <c r="AA1475" s="37">
        <f>STOCK[[#This Row],[Costo total]]*STOCK[[#This Row],[Entradas]]</f>
        <v>8.5500000000000007</v>
      </c>
      <c r="AB1475" s="37">
        <f>STOCK[[#This Row],[Stock Actual]]*STOCK[[#This Row],[Costo total]]</f>
        <v>8.5500000000000007</v>
      </c>
      <c r="AC1475" s="37"/>
    </row>
    <row r="1476" spans="1:29" s="6" customFormat="1" ht="50" customHeight="1">
      <c r="A1476" s="6" t="s">
        <v>3349</v>
      </c>
      <c r="B1476" s="40"/>
      <c r="C1476" s="37" t="s">
        <v>4</v>
      </c>
      <c r="D1476" s="37" t="s">
        <v>2765</v>
      </c>
      <c r="E1476" s="37" t="s">
        <v>3245</v>
      </c>
      <c r="F1476" s="37" t="s">
        <v>238</v>
      </c>
      <c r="G1476" s="37"/>
      <c r="H1476" s="37">
        <f>STOCK[[#This Row],[Precio Final]]</f>
        <v>0</v>
      </c>
      <c r="I1476" s="102">
        <f>STOCK[[#This Row],[Precio Venta Ideal (x1.5)]]</f>
        <v>6</v>
      </c>
      <c r="J1476" s="38">
        <v>1</v>
      </c>
      <c r="K1476" s="38">
        <f>SUMIFS(VENTAS[Cantidad],VENTAS[Código del producto Vendido],STOCK[[#This Row],[Code]])</f>
        <v>0</v>
      </c>
      <c r="L1476" s="38">
        <f>STOCK[[#This Row],[Entradas]]-STOCK[[#This Row],[Salidas]]</f>
        <v>1</v>
      </c>
      <c r="M1476" s="37">
        <f>STOCK[[#This Row],[Precio Final]]*10%</f>
        <v>0</v>
      </c>
      <c r="N1476" s="37"/>
      <c r="O1476" s="37"/>
      <c r="P1476" s="37">
        <v>5.98</v>
      </c>
      <c r="Q1476" s="38"/>
      <c r="R1476" s="37"/>
      <c r="S1476" s="37">
        <f>STOCK[[#This Row],[Peso (g)]]*STOCK[[#This Row],[Precio Envío Kilogramo (USD)]]/1000</f>
        <v>0</v>
      </c>
      <c r="T1476" s="37">
        <f>STOCK[[#This Row],[Costo Unitario (USD)]]+STOCK[[#This Row],[Costo Envío (USD)]]+STOCK[[#This Row],[Comisión 10%]]</f>
        <v>5.98</v>
      </c>
      <c r="U1476" s="37">
        <f t="shared" si="5"/>
        <v>6</v>
      </c>
      <c r="V1476" s="37"/>
      <c r="W1476" s="37">
        <f>STOCK[[#This Row],[Precio Final]]-STOCK[[#This Row],[Costo total]]</f>
        <v>-5.98</v>
      </c>
      <c r="X1476" s="37">
        <f>STOCK[[#This Row],[Ganancia Unitaria]]*STOCK[[#This Row],[Salidas]]</f>
        <v>0</v>
      </c>
      <c r="Y1476" s="37"/>
      <c r="Z1476" s="37"/>
      <c r="AA1476" s="37">
        <f>STOCK[[#This Row],[Costo total]]*STOCK[[#This Row],[Entradas]]</f>
        <v>5.98</v>
      </c>
      <c r="AB1476" s="37">
        <f>STOCK[[#This Row],[Stock Actual]]*STOCK[[#This Row],[Costo total]]</f>
        <v>5.98</v>
      </c>
      <c r="AC1476" s="37"/>
    </row>
    <row r="1477" spans="1:29" s="6" customFormat="1" ht="50" customHeight="1">
      <c r="A1477" s="6" t="s">
        <v>3350</v>
      </c>
      <c r="B1477" s="40"/>
      <c r="C1477" s="37" t="s">
        <v>4</v>
      </c>
      <c r="D1477" s="37" t="s">
        <v>2765</v>
      </c>
      <c r="E1477" s="37" t="s">
        <v>3245</v>
      </c>
      <c r="F1477" s="37" t="s">
        <v>243</v>
      </c>
      <c r="G1477" s="37"/>
      <c r="H1477" s="37">
        <f>STOCK[[#This Row],[Precio Final]]</f>
        <v>0</v>
      </c>
      <c r="I1477" s="102">
        <f>STOCK[[#This Row],[Precio Venta Ideal (x1.5)]]</f>
        <v>6</v>
      </c>
      <c r="J1477" s="38">
        <v>1</v>
      </c>
      <c r="K1477" s="38">
        <f>SUMIFS(VENTAS[Cantidad],VENTAS[Código del producto Vendido],STOCK[[#This Row],[Code]])</f>
        <v>0</v>
      </c>
      <c r="L1477" s="38">
        <f>STOCK[[#This Row],[Entradas]]-STOCK[[#This Row],[Salidas]]</f>
        <v>1</v>
      </c>
      <c r="M1477" s="37">
        <f>STOCK[[#This Row],[Precio Final]]*10%</f>
        <v>0</v>
      </c>
      <c r="N1477" s="37"/>
      <c r="O1477" s="37"/>
      <c r="P1477" s="37">
        <v>5.98</v>
      </c>
      <c r="Q1477" s="38"/>
      <c r="R1477" s="37"/>
      <c r="S1477" s="37">
        <f>STOCK[[#This Row],[Peso (g)]]*STOCK[[#This Row],[Precio Envío Kilogramo (USD)]]/1000</f>
        <v>0</v>
      </c>
      <c r="T1477" s="37">
        <f>STOCK[[#This Row],[Costo Unitario (USD)]]+STOCK[[#This Row],[Costo Envío (USD)]]+STOCK[[#This Row],[Comisión 10%]]</f>
        <v>5.98</v>
      </c>
      <c r="U1477" s="37">
        <f t="shared" si="5"/>
        <v>6</v>
      </c>
      <c r="V1477" s="37"/>
      <c r="W1477" s="37">
        <f>STOCK[[#This Row],[Precio Final]]-STOCK[[#This Row],[Costo total]]</f>
        <v>-5.98</v>
      </c>
      <c r="X1477" s="37">
        <f>STOCK[[#This Row],[Ganancia Unitaria]]*STOCK[[#This Row],[Salidas]]</f>
        <v>0</v>
      </c>
      <c r="Y1477" s="37"/>
      <c r="Z1477" s="37"/>
      <c r="AA1477" s="37">
        <f>STOCK[[#This Row],[Costo total]]*STOCK[[#This Row],[Entradas]]</f>
        <v>5.98</v>
      </c>
      <c r="AB1477" s="37">
        <f>STOCK[[#This Row],[Stock Actual]]*STOCK[[#This Row],[Costo total]]</f>
        <v>5.98</v>
      </c>
      <c r="AC1477" s="37"/>
    </row>
    <row r="1478" spans="1:29" s="6" customFormat="1" ht="50" customHeight="1">
      <c r="A1478" s="6" t="s">
        <v>3351</v>
      </c>
      <c r="B1478" s="40"/>
      <c r="C1478" s="37" t="s">
        <v>4</v>
      </c>
      <c r="D1478" s="37" t="s">
        <v>2765</v>
      </c>
      <c r="E1478" s="37" t="s">
        <v>3245</v>
      </c>
      <c r="F1478" s="37" t="s">
        <v>244</v>
      </c>
      <c r="G1478" s="37"/>
      <c r="H1478" s="37">
        <f>STOCK[[#This Row],[Precio Final]]</f>
        <v>0</v>
      </c>
      <c r="I1478" s="102">
        <f>STOCK[[#This Row],[Precio Venta Ideal (x1.5)]]</f>
        <v>6</v>
      </c>
      <c r="J1478" s="38">
        <v>1</v>
      </c>
      <c r="K1478" s="38">
        <f>SUMIFS(VENTAS[Cantidad],VENTAS[Código del producto Vendido],STOCK[[#This Row],[Code]])</f>
        <v>0</v>
      </c>
      <c r="L1478" s="38">
        <f>STOCK[[#This Row],[Entradas]]-STOCK[[#This Row],[Salidas]]</f>
        <v>1</v>
      </c>
      <c r="M1478" s="37">
        <f>STOCK[[#This Row],[Precio Final]]*10%</f>
        <v>0</v>
      </c>
      <c r="N1478" s="37"/>
      <c r="O1478" s="37"/>
      <c r="P1478" s="37">
        <v>5.98</v>
      </c>
      <c r="Q1478" s="38"/>
      <c r="R1478" s="37"/>
      <c r="S1478" s="37">
        <f>STOCK[[#This Row],[Peso (g)]]*STOCK[[#This Row],[Precio Envío Kilogramo (USD)]]/1000</f>
        <v>0</v>
      </c>
      <c r="T1478" s="37">
        <f>STOCK[[#This Row],[Costo Unitario (USD)]]+STOCK[[#This Row],[Costo Envío (USD)]]+STOCK[[#This Row],[Comisión 10%]]</f>
        <v>5.98</v>
      </c>
      <c r="U1478" s="37">
        <f t="shared" si="5"/>
        <v>6</v>
      </c>
      <c r="V1478" s="37"/>
      <c r="W1478" s="37">
        <f>STOCK[[#This Row],[Precio Final]]-STOCK[[#This Row],[Costo total]]</f>
        <v>-5.98</v>
      </c>
      <c r="X1478" s="37">
        <f>STOCK[[#This Row],[Ganancia Unitaria]]*STOCK[[#This Row],[Salidas]]</f>
        <v>0</v>
      </c>
      <c r="Y1478" s="37"/>
      <c r="Z1478" s="37"/>
      <c r="AA1478" s="37">
        <f>STOCK[[#This Row],[Costo total]]*STOCK[[#This Row],[Entradas]]</f>
        <v>5.98</v>
      </c>
      <c r="AB1478" s="37">
        <f>STOCK[[#This Row],[Stock Actual]]*STOCK[[#This Row],[Costo total]]</f>
        <v>5.98</v>
      </c>
      <c r="AC1478" s="37"/>
    </row>
    <row r="1479" spans="1:29" s="6" customFormat="1" ht="50" customHeight="1">
      <c r="A1479" s="6" t="s">
        <v>3352</v>
      </c>
      <c r="B1479" s="40"/>
      <c r="C1479" s="37" t="s">
        <v>4</v>
      </c>
      <c r="D1479" s="37" t="s">
        <v>2222</v>
      </c>
      <c r="E1479" s="37" t="s">
        <v>3246</v>
      </c>
      <c r="F1479" s="37" t="s">
        <v>243</v>
      </c>
      <c r="G1479" s="37"/>
      <c r="H1479" s="37">
        <f>STOCK[[#This Row],[Precio Final]]</f>
        <v>0</v>
      </c>
      <c r="I1479" s="102">
        <f>STOCK[[#This Row],[Precio Venta Ideal (x1.5)]]</f>
        <v>13</v>
      </c>
      <c r="J1479" s="38">
        <v>1</v>
      </c>
      <c r="K1479" s="38">
        <f>SUMIFS(VENTAS[Cantidad],VENTAS[Código del producto Vendido],STOCK[[#This Row],[Code]])</f>
        <v>0</v>
      </c>
      <c r="L1479" s="38">
        <f>STOCK[[#This Row],[Entradas]]-STOCK[[#This Row],[Salidas]]</f>
        <v>1</v>
      </c>
      <c r="M1479" s="37">
        <f>STOCK[[#This Row],[Precio Final]]*10%</f>
        <v>0</v>
      </c>
      <c r="N1479" s="37"/>
      <c r="O1479" s="37"/>
      <c r="P1479" s="37">
        <v>12.92</v>
      </c>
      <c r="Q1479" s="38"/>
      <c r="R1479" s="37"/>
      <c r="S1479" s="37">
        <f>STOCK[[#This Row],[Peso (g)]]*STOCK[[#This Row],[Precio Envío Kilogramo (USD)]]/1000</f>
        <v>0</v>
      </c>
      <c r="T1479" s="37">
        <f>STOCK[[#This Row],[Costo Unitario (USD)]]+STOCK[[#This Row],[Costo Envío (USD)]]+STOCK[[#This Row],[Comisión 10%]]</f>
        <v>12.92</v>
      </c>
      <c r="U1479" s="37">
        <f t="shared" si="5"/>
        <v>13</v>
      </c>
      <c r="V1479" s="37"/>
      <c r="W1479" s="37">
        <f>STOCK[[#This Row],[Precio Final]]-STOCK[[#This Row],[Costo total]]</f>
        <v>-12.92</v>
      </c>
      <c r="X1479" s="37">
        <f>STOCK[[#This Row],[Ganancia Unitaria]]*STOCK[[#This Row],[Salidas]]</f>
        <v>0</v>
      </c>
      <c r="Y1479" s="37"/>
      <c r="Z1479" s="37"/>
      <c r="AA1479" s="37">
        <f>STOCK[[#This Row],[Costo total]]*STOCK[[#This Row],[Entradas]]</f>
        <v>12.92</v>
      </c>
      <c r="AB1479" s="37">
        <f>STOCK[[#This Row],[Stock Actual]]*STOCK[[#This Row],[Costo total]]</f>
        <v>12.92</v>
      </c>
      <c r="AC1479" s="37"/>
    </row>
    <row r="1480" spans="1:29" s="6" customFormat="1" ht="50" customHeight="1">
      <c r="A1480" s="6" t="s">
        <v>3353</v>
      </c>
      <c r="B1480" s="40"/>
      <c r="C1480" s="37" t="s">
        <v>4</v>
      </c>
      <c r="D1480" s="37" t="s">
        <v>2765</v>
      </c>
      <c r="E1480" s="37" t="s">
        <v>3245</v>
      </c>
      <c r="F1480" s="37" t="s">
        <v>241</v>
      </c>
      <c r="G1480" s="37"/>
      <c r="H1480" s="37">
        <f>STOCK[[#This Row],[Precio Final]]</f>
        <v>0</v>
      </c>
      <c r="I1480" s="102">
        <f>STOCK[[#This Row],[Precio Venta Ideal (x1.5)]]</f>
        <v>6</v>
      </c>
      <c r="J1480" s="38">
        <v>2</v>
      </c>
      <c r="K1480" s="38">
        <f>SUMIFS(VENTAS[Cantidad],VENTAS[Código del producto Vendido],STOCK[[#This Row],[Code]])</f>
        <v>0</v>
      </c>
      <c r="L1480" s="38">
        <f>STOCK[[#This Row],[Entradas]]-STOCK[[#This Row],[Salidas]]</f>
        <v>2</v>
      </c>
      <c r="M1480" s="37">
        <f>STOCK[[#This Row],[Precio Final]]*10%</f>
        <v>0</v>
      </c>
      <c r="N1480" s="37"/>
      <c r="O1480" s="37"/>
      <c r="P1480" s="37">
        <v>5.98</v>
      </c>
      <c r="Q1480" s="38"/>
      <c r="R1480" s="37"/>
      <c r="S1480" s="37">
        <f>STOCK[[#This Row],[Peso (g)]]*STOCK[[#This Row],[Precio Envío Kilogramo (USD)]]/1000</f>
        <v>0</v>
      </c>
      <c r="T1480" s="37">
        <f>STOCK[[#This Row],[Costo Unitario (USD)]]+STOCK[[#This Row],[Costo Envío (USD)]]+STOCK[[#This Row],[Comisión 10%]]</f>
        <v>5.98</v>
      </c>
      <c r="U1480" s="37">
        <f t="shared" ref="U1480:U1511" si="6">ROUNDUP(T1480,0)</f>
        <v>6</v>
      </c>
      <c r="V1480" s="37"/>
      <c r="W1480" s="37">
        <f>STOCK[[#This Row],[Precio Final]]-STOCK[[#This Row],[Costo total]]</f>
        <v>-5.98</v>
      </c>
      <c r="X1480" s="37">
        <f>STOCK[[#This Row],[Ganancia Unitaria]]*STOCK[[#This Row],[Salidas]]</f>
        <v>0</v>
      </c>
      <c r="Y1480" s="37"/>
      <c r="Z1480" s="37"/>
      <c r="AA1480" s="37">
        <f>STOCK[[#This Row],[Costo total]]*STOCK[[#This Row],[Entradas]]</f>
        <v>11.96</v>
      </c>
      <c r="AB1480" s="37">
        <f>STOCK[[#This Row],[Stock Actual]]*STOCK[[#This Row],[Costo total]]</f>
        <v>11.96</v>
      </c>
      <c r="AC1480" s="37"/>
    </row>
    <row r="1481" spans="1:29" s="6" customFormat="1" ht="50" customHeight="1">
      <c r="A1481" s="6" t="s">
        <v>3354</v>
      </c>
      <c r="B1481" s="40"/>
      <c r="C1481" s="37" t="s">
        <v>4</v>
      </c>
      <c r="D1481" s="37" t="s">
        <v>2765</v>
      </c>
      <c r="E1481" s="37" t="s">
        <v>3403</v>
      </c>
      <c r="F1481" s="37" t="s">
        <v>241</v>
      </c>
      <c r="G1481" s="37"/>
      <c r="H1481" s="37">
        <f>STOCK[[#This Row],[Precio Final]]</f>
        <v>0</v>
      </c>
      <c r="I1481" s="102">
        <f>STOCK[[#This Row],[Precio Venta Ideal (x1.5)]]</f>
        <v>11</v>
      </c>
      <c r="J1481" s="38">
        <v>2</v>
      </c>
      <c r="K1481" s="38">
        <f>SUMIFS(VENTAS[Cantidad],VENTAS[Código del producto Vendido],STOCK[[#This Row],[Code]])</f>
        <v>0</v>
      </c>
      <c r="L1481" s="38">
        <f>STOCK[[#This Row],[Entradas]]-STOCK[[#This Row],[Salidas]]</f>
        <v>2</v>
      </c>
      <c r="M1481" s="37">
        <f>STOCK[[#This Row],[Precio Final]]*10%</f>
        <v>0</v>
      </c>
      <c r="N1481" s="37"/>
      <c r="O1481" s="37"/>
      <c r="P1481" s="37">
        <v>10.67</v>
      </c>
      <c r="Q1481" s="38"/>
      <c r="R1481" s="37"/>
      <c r="S1481" s="37">
        <f>STOCK[[#This Row],[Peso (g)]]*STOCK[[#This Row],[Precio Envío Kilogramo (USD)]]/1000</f>
        <v>0</v>
      </c>
      <c r="T1481" s="37">
        <f>STOCK[[#This Row],[Costo Unitario (USD)]]+STOCK[[#This Row],[Costo Envío (USD)]]+STOCK[[#This Row],[Comisión 10%]]</f>
        <v>10.67</v>
      </c>
      <c r="U1481" s="37">
        <f t="shared" si="6"/>
        <v>11</v>
      </c>
      <c r="V1481" s="37"/>
      <c r="W1481" s="37">
        <f>STOCK[[#This Row],[Precio Final]]-STOCK[[#This Row],[Costo total]]</f>
        <v>-10.67</v>
      </c>
      <c r="X1481" s="37">
        <f>STOCK[[#This Row],[Ganancia Unitaria]]*STOCK[[#This Row],[Salidas]]</f>
        <v>0</v>
      </c>
      <c r="Y1481" s="37"/>
      <c r="Z1481" s="37"/>
      <c r="AA1481" s="37">
        <f>STOCK[[#This Row],[Costo total]]*STOCK[[#This Row],[Entradas]]</f>
        <v>21.34</v>
      </c>
      <c r="AB1481" s="37">
        <f>STOCK[[#This Row],[Stock Actual]]*STOCK[[#This Row],[Costo total]]</f>
        <v>21.34</v>
      </c>
      <c r="AC1481" s="37"/>
    </row>
    <row r="1482" spans="1:29" s="6" customFormat="1" ht="50" customHeight="1">
      <c r="A1482" s="6" t="s">
        <v>3355</v>
      </c>
      <c r="B1482" s="40"/>
      <c r="C1482" s="37" t="s">
        <v>4</v>
      </c>
      <c r="D1482" s="37" t="s">
        <v>2765</v>
      </c>
      <c r="E1482" s="37" t="s">
        <v>3403</v>
      </c>
      <c r="F1482" s="37" t="s">
        <v>243</v>
      </c>
      <c r="G1482" s="37"/>
      <c r="H1482" s="37">
        <f>STOCK[[#This Row],[Precio Final]]</f>
        <v>0</v>
      </c>
      <c r="I1482" s="102">
        <f>STOCK[[#This Row],[Precio Venta Ideal (x1.5)]]</f>
        <v>11</v>
      </c>
      <c r="J1482" s="38">
        <v>2</v>
      </c>
      <c r="K1482" s="38">
        <f>SUMIFS(VENTAS[Cantidad],VENTAS[Código del producto Vendido],STOCK[[#This Row],[Code]])</f>
        <v>0</v>
      </c>
      <c r="L1482" s="38">
        <f>STOCK[[#This Row],[Entradas]]-STOCK[[#This Row],[Salidas]]</f>
        <v>2</v>
      </c>
      <c r="M1482" s="37">
        <f>STOCK[[#This Row],[Precio Final]]*10%</f>
        <v>0</v>
      </c>
      <c r="N1482" s="37"/>
      <c r="O1482" s="37"/>
      <c r="P1482" s="37">
        <v>10.67</v>
      </c>
      <c r="Q1482" s="38"/>
      <c r="R1482" s="37"/>
      <c r="S1482" s="37">
        <f>STOCK[[#This Row],[Peso (g)]]*STOCK[[#This Row],[Precio Envío Kilogramo (USD)]]/1000</f>
        <v>0</v>
      </c>
      <c r="T1482" s="37">
        <f>STOCK[[#This Row],[Costo Unitario (USD)]]+STOCK[[#This Row],[Costo Envío (USD)]]+STOCK[[#This Row],[Comisión 10%]]</f>
        <v>10.67</v>
      </c>
      <c r="U1482" s="37">
        <f t="shared" si="6"/>
        <v>11</v>
      </c>
      <c r="V1482" s="37"/>
      <c r="W1482" s="37">
        <f>STOCK[[#This Row],[Precio Final]]-STOCK[[#This Row],[Costo total]]</f>
        <v>-10.67</v>
      </c>
      <c r="X1482" s="37">
        <f>STOCK[[#This Row],[Ganancia Unitaria]]*STOCK[[#This Row],[Salidas]]</f>
        <v>0</v>
      </c>
      <c r="Y1482" s="37"/>
      <c r="Z1482" s="37"/>
      <c r="AA1482" s="37">
        <f>STOCK[[#This Row],[Costo total]]*STOCK[[#This Row],[Entradas]]</f>
        <v>21.34</v>
      </c>
      <c r="AB1482" s="37">
        <f>STOCK[[#This Row],[Stock Actual]]*STOCK[[#This Row],[Costo total]]</f>
        <v>21.34</v>
      </c>
      <c r="AC1482" s="37"/>
    </row>
    <row r="1483" spans="1:29" s="6" customFormat="1" ht="50" customHeight="1">
      <c r="A1483" s="6" t="s">
        <v>3356</v>
      </c>
      <c r="B1483" s="40"/>
      <c r="C1483" s="37" t="s">
        <v>4</v>
      </c>
      <c r="D1483" s="37" t="s">
        <v>2765</v>
      </c>
      <c r="E1483" s="37" t="s">
        <v>3403</v>
      </c>
      <c r="F1483" s="37" t="s">
        <v>244</v>
      </c>
      <c r="G1483" s="37"/>
      <c r="H1483" s="37">
        <f>STOCK[[#This Row],[Precio Final]]</f>
        <v>0</v>
      </c>
      <c r="I1483" s="102">
        <f>STOCK[[#This Row],[Precio Venta Ideal (x1.5)]]</f>
        <v>11</v>
      </c>
      <c r="J1483" s="38">
        <v>2</v>
      </c>
      <c r="K1483" s="38">
        <f>SUMIFS(VENTAS[Cantidad],VENTAS[Código del producto Vendido],STOCK[[#This Row],[Code]])</f>
        <v>0</v>
      </c>
      <c r="L1483" s="38">
        <f>STOCK[[#This Row],[Entradas]]-STOCK[[#This Row],[Salidas]]</f>
        <v>2</v>
      </c>
      <c r="M1483" s="37">
        <f>STOCK[[#This Row],[Precio Final]]*10%</f>
        <v>0</v>
      </c>
      <c r="N1483" s="37"/>
      <c r="O1483" s="37"/>
      <c r="P1483" s="37">
        <v>10.67</v>
      </c>
      <c r="Q1483" s="38"/>
      <c r="R1483" s="37"/>
      <c r="S1483" s="37">
        <f>STOCK[[#This Row],[Peso (g)]]*STOCK[[#This Row],[Precio Envío Kilogramo (USD)]]/1000</f>
        <v>0</v>
      </c>
      <c r="T1483" s="37">
        <f>STOCK[[#This Row],[Costo Unitario (USD)]]+STOCK[[#This Row],[Costo Envío (USD)]]+STOCK[[#This Row],[Comisión 10%]]</f>
        <v>10.67</v>
      </c>
      <c r="U1483" s="37">
        <f t="shared" si="6"/>
        <v>11</v>
      </c>
      <c r="V1483" s="37"/>
      <c r="W1483" s="37">
        <f>STOCK[[#This Row],[Precio Final]]-STOCK[[#This Row],[Costo total]]</f>
        <v>-10.67</v>
      </c>
      <c r="X1483" s="37">
        <f>STOCK[[#This Row],[Ganancia Unitaria]]*STOCK[[#This Row],[Salidas]]</f>
        <v>0</v>
      </c>
      <c r="Y1483" s="37"/>
      <c r="Z1483" s="37"/>
      <c r="AA1483" s="37">
        <f>STOCK[[#This Row],[Costo total]]*STOCK[[#This Row],[Entradas]]</f>
        <v>21.34</v>
      </c>
      <c r="AB1483" s="37">
        <f>STOCK[[#This Row],[Stock Actual]]*STOCK[[#This Row],[Costo total]]</f>
        <v>21.34</v>
      </c>
      <c r="AC1483" s="37"/>
    </row>
    <row r="1484" spans="1:29" s="6" customFormat="1" ht="50" customHeight="1">
      <c r="A1484" s="6" t="s">
        <v>3357</v>
      </c>
      <c r="B1484" s="40"/>
      <c r="C1484" s="37" t="s">
        <v>4</v>
      </c>
      <c r="D1484" s="37" t="s">
        <v>2585</v>
      </c>
      <c r="E1484" s="37" t="s">
        <v>3404</v>
      </c>
      <c r="F1484" s="37" t="s">
        <v>3210</v>
      </c>
      <c r="G1484" s="37"/>
      <c r="H1484" s="37">
        <f>STOCK[[#This Row],[Precio Final]]</f>
        <v>0</v>
      </c>
      <c r="I1484" s="102">
        <f>STOCK[[#This Row],[Precio Venta Ideal (x1.5)]]</f>
        <v>3</v>
      </c>
      <c r="J1484" s="38">
        <v>6</v>
      </c>
      <c r="K1484" s="38">
        <f>SUMIFS(VENTAS[Cantidad],VENTAS[Código del producto Vendido],STOCK[[#This Row],[Code]])</f>
        <v>0</v>
      </c>
      <c r="L1484" s="38">
        <f>STOCK[[#This Row],[Entradas]]-STOCK[[#This Row],[Salidas]]</f>
        <v>6</v>
      </c>
      <c r="M1484" s="37">
        <f>STOCK[[#This Row],[Precio Final]]*10%</f>
        <v>0</v>
      </c>
      <c r="N1484" s="37"/>
      <c r="O1484" s="37"/>
      <c r="P1484" s="37">
        <v>2.99</v>
      </c>
      <c r="Q1484" s="38"/>
      <c r="R1484" s="37"/>
      <c r="S1484" s="37">
        <f>STOCK[[#This Row],[Peso (g)]]*STOCK[[#This Row],[Precio Envío Kilogramo (USD)]]/1000</f>
        <v>0</v>
      </c>
      <c r="T1484" s="37">
        <f>STOCK[[#This Row],[Costo Unitario (USD)]]+STOCK[[#This Row],[Costo Envío (USD)]]+STOCK[[#This Row],[Comisión 10%]]</f>
        <v>2.99</v>
      </c>
      <c r="U1484" s="37">
        <f t="shared" si="6"/>
        <v>3</v>
      </c>
      <c r="V1484" s="37"/>
      <c r="W1484" s="37">
        <f>STOCK[[#This Row],[Precio Final]]-STOCK[[#This Row],[Costo total]]</f>
        <v>-2.99</v>
      </c>
      <c r="X1484" s="37">
        <f>STOCK[[#This Row],[Ganancia Unitaria]]*STOCK[[#This Row],[Salidas]]</f>
        <v>0</v>
      </c>
      <c r="Y1484" s="37"/>
      <c r="Z1484" s="37"/>
      <c r="AA1484" s="37">
        <f>STOCK[[#This Row],[Costo total]]*STOCK[[#This Row],[Entradas]]</f>
        <v>17.940000000000001</v>
      </c>
      <c r="AB1484" s="37">
        <f>STOCK[[#This Row],[Stock Actual]]*STOCK[[#This Row],[Costo total]]</f>
        <v>17.940000000000001</v>
      </c>
      <c r="AC1484" s="37"/>
    </row>
    <row r="1485" spans="1:29" s="6" customFormat="1" ht="50" customHeight="1">
      <c r="A1485" s="6" t="s">
        <v>3358</v>
      </c>
      <c r="B1485" s="40"/>
      <c r="C1485" s="37" t="s">
        <v>4</v>
      </c>
      <c r="D1485" s="37" t="s">
        <v>2585</v>
      </c>
      <c r="E1485" s="37" t="s">
        <v>3360</v>
      </c>
      <c r="F1485" s="37" t="s">
        <v>3210</v>
      </c>
      <c r="G1485" s="37"/>
      <c r="H1485" s="37">
        <f>STOCK[[#This Row],[Precio Final]]</f>
        <v>0</v>
      </c>
      <c r="I1485" s="102">
        <f>STOCK[[#This Row],[Precio Venta Ideal (x1.5)]]</f>
        <v>4</v>
      </c>
      <c r="J1485" s="38">
        <v>4</v>
      </c>
      <c r="K1485" s="38">
        <f>SUMIFS(VENTAS[Cantidad],VENTAS[Código del producto Vendido],STOCK[[#This Row],[Code]])</f>
        <v>0</v>
      </c>
      <c r="L1485" s="38">
        <f>STOCK[[#This Row],[Entradas]]-STOCK[[#This Row],[Salidas]]</f>
        <v>4</v>
      </c>
      <c r="M1485" s="37">
        <f>STOCK[[#This Row],[Precio Final]]*10%</f>
        <v>0</v>
      </c>
      <c r="N1485" s="37"/>
      <c r="O1485" s="37"/>
      <c r="P1485" s="37">
        <v>3.18</v>
      </c>
      <c r="Q1485" s="38"/>
      <c r="R1485" s="37"/>
      <c r="S1485" s="37">
        <f>STOCK[[#This Row],[Peso (g)]]*STOCK[[#This Row],[Precio Envío Kilogramo (USD)]]/1000</f>
        <v>0</v>
      </c>
      <c r="T1485" s="37">
        <f>STOCK[[#This Row],[Costo Unitario (USD)]]+STOCK[[#This Row],[Costo Envío (USD)]]+STOCK[[#This Row],[Comisión 10%]]</f>
        <v>3.18</v>
      </c>
      <c r="U1485" s="37">
        <f t="shared" si="6"/>
        <v>4</v>
      </c>
      <c r="V1485" s="37"/>
      <c r="W1485" s="37">
        <f>STOCK[[#This Row],[Precio Final]]-STOCK[[#This Row],[Costo total]]</f>
        <v>-3.18</v>
      </c>
      <c r="X1485" s="37">
        <f>STOCK[[#This Row],[Ganancia Unitaria]]*STOCK[[#This Row],[Salidas]]</f>
        <v>0</v>
      </c>
      <c r="Y1485" s="37"/>
      <c r="Z1485" s="37"/>
      <c r="AA1485" s="37">
        <f>STOCK[[#This Row],[Costo total]]*STOCK[[#This Row],[Entradas]]</f>
        <v>12.72</v>
      </c>
      <c r="AB1485" s="37">
        <f>STOCK[[#This Row],[Stock Actual]]*STOCK[[#This Row],[Costo total]]</f>
        <v>12.72</v>
      </c>
      <c r="AC1485" s="37"/>
    </row>
    <row r="1486" spans="1:29" s="6" customFormat="1" ht="50" customHeight="1">
      <c r="A1486" s="6" t="s">
        <v>3359</v>
      </c>
      <c r="B1486" s="40"/>
      <c r="C1486" s="37" t="s">
        <v>4</v>
      </c>
      <c r="D1486" s="37" t="s">
        <v>1927</v>
      </c>
      <c r="E1486" s="37" t="s">
        <v>3365</v>
      </c>
      <c r="F1486" s="37"/>
      <c r="G1486" s="37"/>
      <c r="H1486" s="37">
        <f>STOCK[[#This Row],[Precio Final]]</f>
        <v>0</v>
      </c>
      <c r="I1486" s="102">
        <f>STOCK[[#This Row],[Precio Venta Ideal (x1.5)]]</f>
        <v>5</v>
      </c>
      <c r="J1486" s="38">
        <v>2</v>
      </c>
      <c r="K1486" s="38">
        <f>SUMIFS(VENTAS[Cantidad],VENTAS[Código del producto Vendido],STOCK[[#This Row],[Code]])</f>
        <v>0</v>
      </c>
      <c r="L1486" s="38">
        <f>STOCK[[#This Row],[Entradas]]-STOCK[[#This Row],[Salidas]]</f>
        <v>2</v>
      </c>
      <c r="M1486" s="37">
        <f>STOCK[[#This Row],[Precio Final]]*10%</f>
        <v>0</v>
      </c>
      <c r="N1486" s="37"/>
      <c r="O1486" s="37"/>
      <c r="P1486" s="37">
        <v>4.3499999999999996</v>
      </c>
      <c r="Q1486" s="38"/>
      <c r="R1486" s="37"/>
      <c r="S1486" s="37">
        <f>STOCK[[#This Row],[Peso (g)]]*STOCK[[#This Row],[Precio Envío Kilogramo (USD)]]/1000</f>
        <v>0</v>
      </c>
      <c r="T1486" s="37">
        <f>STOCK[[#This Row],[Costo Unitario (USD)]]+STOCK[[#This Row],[Costo Envío (USD)]]+STOCK[[#This Row],[Comisión 10%]]</f>
        <v>4.3499999999999996</v>
      </c>
      <c r="U1486" s="37">
        <f t="shared" si="6"/>
        <v>5</v>
      </c>
      <c r="V1486" s="37"/>
      <c r="W1486" s="37">
        <f>STOCK[[#This Row],[Precio Final]]-STOCK[[#This Row],[Costo total]]</f>
        <v>-4.3499999999999996</v>
      </c>
      <c r="X1486" s="37">
        <f>STOCK[[#This Row],[Ganancia Unitaria]]*STOCK[[#This Row],[Salidas]]</f>
        <v>0</v>
      </c>
      <c r="Y1486" s="37"/>
      <c r="Z1486" s="37"/>
      <c r="AA1486" s="37">
        <f>STOCK[[#This Row],[Costo total]]*STOCK[[#This Row],[Entradas]]</f>
        <v>8.6999999999999993</v>
      </c>
      <c r="AB1486" s="37">
        <f>STOCK[[#This Row],[Stock Actual]]*STOCK[[#This Row],[Costo total]]</f>
        <v>8.6999999999999993</v>
      </c>
      <c r="AC1486" s="37"/>
    </row>
    <row r="1487" spans="1:29" s="6" customFormat="1" ht="50" customHeight="1">
      <c r="A1487" s="6" t="s">
        <v>3361</v>
      </c>
      <c r="B1487" s="40"/>
      <c r="C1487" s="37" t="s">
        <v>4</v>
      </c>
      <c r="D1487" s="37" t="s">
        <v>2765</v>
      </c>
      <c r="E1487" s="37" t="s">
        <v>3366</v>
      </c>
      <c r="F1487" s="37" t="s">
        <v>244</v>
      </c>
      <c r="G1487" s="37"/>
      <c r="H1487" s="37">
        <f>STOCK[[#This Row],[Precio Final]]</f>
        <v>0</v>
      </c>
      <c r="I1487" s="102">
        <f>STOCK[[#This Row],[Precio Venta Ideal (x1.5)]]</f>
        <v>11</v>
      </c>
      <c r="J1487" s="38">
        <v>2</v>
      </c>
      <c r="K1487" s="38">
        <f>SUMIFS(VENTAS[Cantidad],VENTAS[Código del producto Vendido],STOCK[[#This Row],[Code]])</f>
        <v>0</v>
      </c>
      <c r="L1487" s="38">
        <f>STOCK[[#This Row],[Entradas]]-STOCK[[#This Row],[Salidas]]</f>
        <v>2</v>
      </c>
      <c r="M1487" s="37">
        <f>STOCK[[#This Row],[Precio Final]]*10%</f>
        <v>0</v>
      </c>
      <c r="N1487" s="37"/>
      <c r="O1487" s="37"/>
      <c r="P1487" s="37">
        <v>10.7</v>
      </c>
      <c r="Q1487" s="38"/>
      <c r="R1487" s="37"/>
      <c r="S1487" s="37">
        <f>STOCK[[#This Row],[Peso (g)]]*STOCK[[#This Row],[Precio Envío Kilogramo (USD)]]/1000</f>
        <v>0</v>
      </c>
      <c r="T1487" s="37">
        <f>STOCK[[#This Row],[Costo Unitario (USD)]]+STOCK[[#This Row],[Costo Envío (USD)]]+STOCK[[#This Row],[Comisión 10%]]</f>
        <v>10.7</v>
      </c>
      <c r="U1487" s="37">
        <f t="shared" si="6"/>
        <v>11</v>
      </c>
      <c r="V1487" s="37"/>
      <c r="W1487" s="37">
        <f>STOCK[[#This Row],[Precio Final]]-STOCK[[#This Row],[Costo total]]</f>
        <v>-10.7</v>
      </c>
      <c r="X1487" s="37">
        <f>STOCK[[#This Row],[Ganancia Unitaria]]*STOCK[[#This Row],[Salidas]]</f>
        <v>0</v>
      </c>
      <c r="Y1487" s="37"/>
      <c r="Z1487" s="37"/>
      <c r="AA1487" s="37">
        <f>STOCK[[#This Row],[Costo total]]*STOCK[[#This Row],[Entradas]]</f>
        <v>21.4</v>
      </c>
      <c r="AB1487" s="37">
        <f>STOCK[[#This Row],[Stock Actual]]*STOCK[[#This Row],[Costo total]]</f>
        <v>21.4</v>
      </c>
      <c r="AC1487" s="37"/>
    </row>
    <row r="1488" spans="1:29" s="6" customFormat="1" ht="50" customHeight="1">
      <c r="A1488" s="6" t="s">
        <v>3362</v>
      </c>
      <c r="B1488" s="40"/>
      <c r="C1488" s="37" t="s">
        <v>4</v>
      </c>
      <c r="D1488" s="37" t="s">
        <v>2765</v>
      </c>
      <c r="E1488" s="37" t="s">
        <v>3402</v>
      </c>
      <c r="F1488" s="37" t="s">
        <v>241</v>
      </c>
      <c r="G1488" s="37"/>
      <c r="H1488" s="37">
        <f>STOCK[[#This Row],[Precio Final]]</f>
        <v>0</v>
      </c>
      <c r="I1488" s="102">
        <f>STOCK[[#This Row],[Precio Venta Ideal (x1.5)]]</f>
        <v>10</v>
      </c>
      <c r="J1488" s="38">
        <v>1</v>
      </c>
      <c r="K1488" s="38">
        <f>SUMIFS(VENTAS[Cantidad],VENTAS[Código del producto Vendido],STOCK[[#This Row],[Code]])</f>
        <v>0</v>
      </c>
      <c r="L1488" s="38">
        <f>STOCK[[#This Row],[Entradas]]-STOCK[[#This Row],[Salidas]]</f>
        <v>1</v>
      </c>
      <c r="M1488" s="37">
        <f>STOCK[[#This Row],[Precio Final]]*10%</f>
        <v>0</v>
      </c>
      <c r="N1488" s="37"/>
      <c r="O1488" s="37"/>
      <c r="P1488" s="37">
        <v>9.3699999999999992</v>
      </c>
      <c r="Q1488" s="38"/>
      <c r="R1488" s="37"/>
      <c r="S1488" s="37">
        <f>STOCK[[#This Row],[Peso (g)]]*STOCK[[#This Row],[Precio Envío Kilogramo (USD)]]/1000</f>
        <v>0</v>
      </c>
      <c r="T1488" s="37">
        <f>STOCK[[#This Row],[Costo Unitario (USD)]]+STOCK[[#This Row],[Costo Envío (USD)]]+STOCK[[#This Row],[Comisión 10%]]</f>
        <v>9.3699999999999992</v>
      </c>
      <c r="U1488" s="37">
        <f t="shared" si="6"/>
        <v>10</v>
      </c>
      <c r="V1488" s="37"/>
      <c r="W1488" s="37">
        <f>STOCK[[#This Row],[Precio Final]]-STOCK[[#This Row],[Costo total]]</f>
        <v>-9.3699999999999992</v>
      </c>
      <c r="X1488" s="37">
        <f>STOCK[[#This Row],[Ganancia Unitaria]]*STOCK[[#This Row],[Salidas]]</f>
        <v>0</v>
      </c>
      <c r="Y1488" s="37"/>
      <c r="Z1488" s="37"/>
      <c r="AA1488" s="37">
        <f>STOCK[[#This Row],[Costo total]]*STOCK[[#This Row],[Entradas]]</f>
        <v>9.3699999999999992</v>
      </c>
      <c r="AB1488" s="37">
        <f>STOCK[[#This Row],[Stock Actual]]*STOCK[[#This Row],[Costo total]]</f>
        <v>9.3699999999999992</v>
      </c>
      <c r="AC1488" s="37"/>
    </row>
    <row r="1489" spans="1:29" s="6" customFormat="1" ht="50" customHeight="1">
      <c r="A1489" s="6" t="s">
        <v>3363</v>
      </c>
      <c r="B1489" s="40"/>
      <c r="C1489" s="37" t="s">
        <v>4</v>
      </c>
      <c r="D1489" s="37" t="s">
        <v>2765</v>
      </c>
      <c r="E1489" s="37" t="s">
        <v>3402</v>
      </c>
      <c r="F1489" s="37" t="s">
        <v>244</v>
      </c>
      <c r="G1489" s="37"/>
      <c r="H1489" s="37">
        <f>STOCK[[#This Row],[Precio Final]]</f>
        <v>0</v>
      </c>
      <c r="I1489" s="102">
        <f>STOCK[[#This Row],[Precio Venta Ideal (x1.5)]]</f>
        <v>10</v>
      </c>
      <c r="J1489" s="38">
        <v>1</v>
      </c>
      <c r="K1489" s="38">
        <f>SUMIFS(VENTAS[Cantidad],VENTAS[Código del producto Vendido],STOCK[[#This Row],[Code]])</f>
        <v>0</v>
      </c>
      <c r="L1489" s="38">
        <f>STOCK[[#This Row],[Entradas]]-STOCK[[#This Row],[Salidas]]</f>
        <v>1</v>
      </c>
      <c r="M1489" s="37">
        <f>STOCK[[#This Row],[Precio Final]]*10%</f>
        <v>0</v>
      </c>
      <c r="N1489" s="37"/>
      <c r="O1489" s="37"/>
      <c r="P1489" s="37">
        <v>9.3699999999999992</v>
      </c>
      <c r="Q1489" s="38"/>
      <c r="R1489" s="37"/>
      <c r="S1489" s="37">
        <f>STOCK[[#This Row],[Peso (g)]]*STOCK[[#This Row],[Precio Envío Kilogramo (USD)]]/1000</f>
        <v>0</v>
      </c>
      <c r="T1489" s="37">
        <f>STOCK[[#This Row],[Costo Unitario (USD)]]+STOCK[[#This Row],[Costo Envío (USD)]]+STOCK[[#This Row],[Comisión 10%]]</f>
        <v>9.3699999999999992</v>
      </c>
      <c r="U1489" s="37">
        <f t="shared" si="6"/>
        <v>10</v>
      </c>
      <c r="V1489" s="37"/>
      <c r="W1489" s="37">
        <f>STOCK[[#This Row],[Precio Final]]-STOCK[[#This Row],[Costo total]]</f>
        <v>-9.3699999999999992</v>
      </c>
      <c r="X1489" s="37">
        <f>STOCK[[#This Row],[Ganancia Unitaria]]*STOCK[[#This Row],[Salidas]]</f>
        <v>0</v>
      </c>
      <c r="Y1489" s="37"/>
      <c r="Z1489" s="37"/>
      <c r="AA1489" s="37">
        <f>STOCK[[#This Row],[Costo total]]*STOCK[[#This Row],[Entradas]]</f>
        <v>9.3699999999999992</v>
      </c>
      <c r="AB1489" s="37">
        <f>STOCK[[#This Row],[Stock Actual]]*STOCK[[#This Row],[Costo total]]</f>
        <v>9.3699999999999992</v>
      </c>
      <c r="AC1489" s="37"/>
    </row>
    <row r="1490" spans="1:29" s="6" customFormat="1" ht="50" customHeight="1">
      <c r="A1490" s="6" t="s">
        <v>3364</v>
      </c>
      <c r="B1490" s="40"/>
      <c r="C1490" s="37" t="s">
        <v>4</v>
      </c>
      <c r="D1490" s="37" t="s">
        <v>1927</v>
      </c>
      <c r="E1490" s="37" t="s">
        <v>3367</v>
      </c>
      <c r="F1490" s="37"/>
      <c r="G1490" s="37"/>
      <c r="H1490" s="37">
        <f>STOCK[[#This Row],[Precio Final]]</f>
        <v>0</v>
      </c>
      <c r="I1490" s="102">
        <f>STOCK[[#This Row],[Precio Venta Ideal (x1.5)]]</f>
        <v>2</v>
      </c>
      <c r="J1490" s="38">
        <v>5</v>
      </c>
      <c r="K1490" s="38">
        <f>SUMIFS(VENTAS[Cantidad],VENTAS[Código del producto Vendido],STOCK[[#This Row],[Code]])</f>
        <v>0</v>
      </c>
      <c r="L1490" s="38">
        <f>STOCK[[#This Row],[Entradas]]-STOCK[[#This Row],[Salidas]]</f>
        <v>5</v>
      </c>
      <c r="M1490" s="37">
        <f>STOCK[[#This Row],[Precio Final]]*10%</f>
        <v>0</v>
      </c>
      <c r="N1490" s="37"/>
      <c r="O1490" s="37"/>
      <c r="P1490" s="37">
        <v>1.96</v>
      </c>
      <c r="Q1490" s="38"/>
      <c r="R1490" s="37"/>
      <c r="S1490" s="37">
        <f>STOCK[[#This Row],[Peso (g)]]*STOCK[[#This Row],[Precio Envío Kilogramo (USD)]]/1000</f>
        <v>0</v>
      </c>
      <c r="T1490" s="37">
        <f>STOCK[[#This Row],[Costo Unitario (USD)]]+STOCK[[#This Row],[Costo Envío (USD)]]+STOCK[[#This Row],[Comisión 10%]]</f>
        <v>1.96</v>
      </c>
      <c r="U1490" s="37">
        <f t="shared" si="6"/>
        <v>2</v>
      </c>
      <c r="V1490" s="37"/>
      <c r="W1490" s="37">
        <f>STOCK[[#This Row],[Precio Final]]-STOCK[[#This Row],[Costo total]]</f>
        <v>-1.96</v>
      </c>
      <c r="X1490" s="37">
        <f>STOCK[[#This Row],[Ganancia Unitaria]]*STOCK[[#This Row],[Salidas]]</f>
        <v>0</v>
      </c>
      <c r="Y1490" s="37"/>
      <c r="Z1490" s="37"/>
      <c r="AA1490" s="37">
        <f>STOCK[[#This Row],[Costo total]]*STOCK[[#This Row],[Entradas]]</f>
        <v>9.8000000000000007</v>
      </c>
      <c r="AB1490" s="37">
        <f>STOCK[[#This Row],[Stock Actual]]*STOCK[[#This Row],[Costo total]]</f>
        <v>9.8000000000000007</v>
      </c>
      <c r="AC1490" s="37"/>
    </row>
    <row r="1491" spans="1:29" s="6" customFormat="1" ht="50" customHeight="1">
      <c r="A1491" s="6" t="s">
        <v>3369</v>
      </c>
      <c r="B1491" s="40"/>
      <c r="C1491" s="37" t="s">
        <v>4</v>
      </c>
      <c r="D1491" s="37" t="s">
        <v>2231</v>
      </c>
      <c r="E1491" s="37" t="s">
        <v>3368</v>
      </c>
      <c r="F1491" s="37" t="s">
        <v>241</v>
      </c>
      <c r="G1491" s="37"/>
      <c r="H1491" s="37">
        <f>STOCK[[#This Row],[Precio Final]]</f>
        <v>0</v>
      </c>
      <c r="I1491" s="102">
        <f>STOCK[[#This Row],[Precio Venta Ideal (x1.5)]]</f>
        <v>9</v>
      </c>
      <c r="J1491" s="38">
        <v>2</v>
      </c>
      <c r="K1491" s="38">
        <f>SUMIFS(VENTAS[Cantidad],VENTAS[Código del producto Vendido],STOCK[[#This Row],[Code]])</f>
        <v>0</v>
      </c>
      <c r="L1491" s="38">
        <f>STOCK[[#This Row],[Entradas]]-STOCK[[#This Row],[Salidas]]</f>
        <v>2</v>
      </c>
      <c r="M1491" s="37">
        <f>STOCK[[#This Row],[Precio Final]]*10%</f>
        <v>0</v>
      </c>
      <c r="N1491" s="37"/>
      <c r="O1491" s="37"/>
      <c r="P1491" s="37">
        <v>8.9700000000000006</v>
      </c>
      <c r="Q1491" s="38"/>
      <c r="R1491" s="37"/>
      <c r="S1491" s="37">
        <f>STOCK[[#This Row],[Peso (g)]]*STOCK[[#This Row],[Precio Envío Kilogramo (USD)]]/1000</f>
        <v>0</v>
      </c>
      <c r="T1491" s="37">
        <f>STOCK[[#This Row],[Costo Unitario (USD)]]+STOCK[[#This Row],[Costo Envío (USD)]]+STOCK[[#This Row],[Comisión 10%]]</f>
        <v>8.9700000000000006</v>
      </c>
      <c r="U1491" s="37">
        <f t="shared" si="6"/>
        <v>9</v>
      </c>
      <c r="V1491" s="37"/>
      <c r="W1491" s="37">
        <f>STOCK[[#This Row],[Precio Final]]-STOCK[[#This Row],[Costo total]]</f>
        <v>-8.9700000000000006</v>
      </c>
      <c r="X1491" s="37">
        <f>STOCK[[#This Row],[Ganancia Unitaria]]*STOCK[[#This Row],[Salidas]]</f>
        <v>0</v>
      </c>
      <c r="Y1491" s="37"/>
      <c r="Z1491" s="37"/>
      <c r="AA1491" s="37">
        <f>STOCK[[#This Row],[Costo total]]*STOCK[[#This Row],[Entradas]]</f>
        <v>17.940000000000001</v>
      </c>
      <c r="AB1491" s="37">
        <f>STOCK[[#This Row],[Stock Actual]]*STOCK[[#This Row],[Costo total]]</f>
        <v>17.940000000000001</v>
      </c>
      <c r="AC1491" s="37"/>
    </row>
    <row r="1492" spans="1:29" s="6" customFormat="1" ht="50" customHeight="1">
      <c r="A1492" s="6" t="s">
        <v>3370</v>
      </c>
      <c r="B1492" s="40"/>
      <c r="C1492" s="37" t="s">
        <v>4</v>
      </c>
      <c r="D1492" s="37" t="s">
        <v>2231</v>
      </c>
      <c r="E1492" s="37" t="s">
        <v>3368</v>
      </c>
      <c r="F1492" s="37" t="s">
        <v>243</v>
      </c>
      <c r="G1492" s="37"/>
      <c r="H1492" s="37">
        <f>STOCK[[#This Row],[Precio Final]]</f>
        <v>0</v>
      </c>
      <c r="I1492" s="102">
        <f>STOCK[[#This Row],[Precio Venta Ideal (x1.5)]]</f>
        <v>9</v>
      </c>
      <c r="J1492" s="38">
        <v>2</v>
      </c>
      <c r="K1492" s="38">
        <f>SUMIFS(VENTAS[Cantidad],VENTAS[Código del producto Vendido],STOCK[[#This Row],[Code]])</f>
        <v>0</v>
      </c>
      <c r="L1492" s="38">
        <f>STOCK[[#This Row],[Entradas]]-STOCK[[#This Row],[Salidas]]</f>
        <v>2</v>
      </c>
      <c r="M1492" s="37">
        <f>STOCK[[#This Row],[Precio Final]]*10%</f>
        <v>0</v>
      </c>
      <c r="N1492" s="37"/>
      <c r="O1492" s="37"/>
      <c r="P1492" s="37">
        <v>8.9700000000000006</v>
      </c>
      <c r="Q1492" s="38"/>
      <c r="R1492" s="37"/>
      <c r="S1492" s="37">
        <f>STOCK[[#This Row],[Peso (g)]]*STOCK[[#This Row],[Precio Envío Kilogramo (USD)]]/1000</f>
        <v>0</v>
      </c>
      <c r="T1492" s="37">
        <f>STOCK[[#This Row],[Costo Unitario (USD)]]+STOCK[[#This Row],[Costo Envío (USD)]]+STOCK[[#This Row],[Comisión 10%]]</f>
        <v>8.9700000000000006</v>
      </c>
      <c r="U1492" s="37">
        <f t="shared" si="6"/>
        <v>9</v>
      </c>
      <c r="V1492" s="37"/>
      <c r="W1492" s="37">
        <f>STOCK[[#This Row],[Precio Final]]-STOCK[[#This Row],[Costo total]]</f>
        <v>-8.9700000000000006</v>
      </c>
      <c r="X1492" s="37">
        <f>STOCK[[#This Row],[Ganancia Unitaria]]*STOCK[[#This Row],[Salidas]]</f>
        <v>0</v>
      </c>
      <c r="Y1492" s="37"/>
      <c r="Z1492" s="37"/>
      <c r="AA1492" s="37">
        <f>STOCK[[#This Row],[Costo total]]*STOCK[[#This Row],[Entradas]]</f>
        <v>17.940000000000001</v>
      </c>
      <c r="AB1492" s="37">
        <f>STOCK[[#This Row],[Stock Actual]]*STOCK[[#This Row],[Costo total]]</f>
        <v>17.940000000000001</v>
      </c>
      <c r="AC1492" s="37"/>
    </row>
    <row r="1493" spans="1:29" s="6" customFormat="1" ht="50" customHeight="1">
      <c r="A1493" s="6" t="s">
        <v>3371</v>
      </c>
      <c r="B1493" s="40"/>
      <c r="C1493" s="37" t="s">
        <v>4</v>
      </c>
      <c r="D1493" s="37" t="s">
        <v>2231</v>
      </c>
      <c r="E1493" s="37" t="s">
        <v>3368</v>
      </c>
      <c r="F1493" s="37" t="s">
        <v>244</v>
      </c>
      <c r="G1493" s="37"/>
      <c r="H1493" s="37">
        <f>STOCK[[#This Row],[Precio Final]]</f>
        <v>0</v>
      </c>
      <c r="I1493" s="102">
        <f>STOCK[[#This Row],[Precio Venta Ideal (x1.5)]]</f>
        <v>9</v>
      </c>
      <c r="J1493" s="38">
        <v>2</v>
      </c>
      <c r="K1493" s="38">
        <f>SUMIFS(VENTAS[Cantidad],VENTAS[Código del producto Vendido],STOCK[[#This Row],[Code]])</f>
        <v>0</v>
      </c>
      <c r="L1493" s="38">
        <f>STOCK[[#This Row],[Entradas]]-STOCK[[#This Row],[Salidas]]</f>
        <v>2</v>
      </c>
      <c r="M1493" s="37">
        <f>STOCK[[#This Row],[Precio Final]]*10%</f>
        <v>0</v>
      </c>
      <c r="N1493" s="37"/>
      <c r="O1493" s="37"/>
      <c r="P1493" s="37">
        <v>8.9700000000000006</v>
      </c>
      <c r="Q1493" s="38"/>
      <c r="R1493" s="37"/>
      <c r="S1493" s="37">
        <f>STOCK[[#This Row],[Peso (g)]]*STOCK[[#This Row],[Precio Envío Kilogramo (USD)]]/1000</f>
        <v>0</v>
      </c>
      <c r="T1493" s="37">
        <f>STOCK[[#This Row],[Costo Unitario (USD)]]+STOCK[[#This Row],[Costo Envío (USD)]]+STOCK[[#This Row],[Comisión 10%]]</f>
        <v>8.9700000000000006</v>
      </c>
      <c r="U1493" s="37">
        <f t="shared" si="6"/>
        <v>9</v>
      </c>
      <c r="V1493" s="37"/>
      <c r="W1493" s="37">
        <f>STOCK[[#This Row],[Precio Final]]-STOCK[[#This Row],[Costo total]]</f>
        <v>-8.9700000000000006</v>
      </c>
      <c r="X1493" s="37">
        <f>STOCK[[#This Row],[Ganancia Unitaria]]*STOCK[[#This Row],[Salidas]]</f>
        <v>0</v>
      </c>
      <c r="Y1493" s="37"/>
      <c r="Z1493" s="37"/>
      <c r="AA1493" s="37">
        <f>STOCK[[#This Row],[Costo total]]*STOCK[[#This Row],[Entradas]]</f>
        <v>17.940000000000001</v>
      </c>
      <c r="AB1493" s="37">
        <f>STOCK[[#This Row],[Stock Actual]]*STOCK[[#This Row],[Costo total]]</f>
        <v>17.940000000000001</v>
      </c>
      <c r="AC1493" s="37"/>
    </row>
    <row r="1494" spans="1:29" s="6" customFormat="1" ht="50" customHeight="1">
      <c r="A1494" s="6" t="s">
        <v>3372</v>
      </c>
      <c r="B1494" s="40"/>
      <c r="C1494" s="37" t="s">
        <v>4</v>
      </c>
      <c r="D1494" s="37" t="s">
        <v>2260</v>
      </c>
      <c r="E1494" s="37" t="s">
        <v>3373</v>
      </c>
      <c r="F1494" s="37" t="s">
        <v>241</v>
      </c>
      <c r="G1494" s="37"/>
      <c r="H1494" s="37">
        <f>STOCK[[#This Row],[Precio Final]]</f>
        <v>0</v>
      </c>
      <c r="I1494" s="102">
        <f>STOCK[[#This Row],[Precio Venta Ideal (x1.5)]]</f>
        <v>5</v>
      </c>
      <c r="J1494" s="38">
        <v>2</v>
      </c>
      <c r="K1494" s="38">
        <f>SUMIFS(VENTAS[Cantidad],VENTAS[Código del producto Vendido],STOCK[[#This Row],[Code]])</f>
        <v>0</v>
      </c>
      <c r="L1494" s="38">
        <f>STOCK[[#This Row],[Entradas]]-STOCK[[#This Row],[Salidas]]</f>
        <v>2</v>
      </c>
      <c r="M1494" s="37">
        <f>STOCK[[#This Row],[Precio Final]]*10%</f>
        <v>0</v>
      </c>
      <c r="N1494" s="37"/>
      <c r="O1494" s="37"/>
      <c r="P1494" s="37">
        <v>4.2699999999999996</v>
      </c>
      <c r="Q1494" s="38"/>
      <c r="R1494" s="37"/>
      <c r="S1494" s="37">
        <f>STOCK[[#This Row],[Peso (g)]]*STOCK[[#This Row],[Precio Envío Kilogramo (USD)]]/1000</f>
        <v>0</v>
      </c>
      <c r="T1494" s="37">
        <f>STOCK[[#This Row],[Costo Unitario (USD)]]+STOCK[[#This Row],[Costo Envío (USD)]]+STOCK[[#This Row],[Comisión 10%]]</f>
        <v>4.2699999999999996</v>
      </c>
      <c r="U1494" s="37">
        <f t="shared" si="6"/>
        <v>5</v>
      </c>
      <c r="V1494" s="37"/>
      <c r="W1494" s="37">
        <f>STOCK[[#This Row],[Precio Final]]-STOCK[[#This Row],[Costo total]]</f>
        <v>-4.2699999999999996</v>
      </c>
      <c r="X1494" s="37">
        <f>STOCK[[#This Row],[Ganancia Unitaria]]*STOCK[[#This Row],[Salidas]]</f>
        <v>0</v>
      </c>
      <c r="Y1494" s="37"/>
      <c r="Z1494" s="37"/>
      <c r="AA1494" s="37">
        <f>STOCK[[#This Row],[Costo total]]*STOCK[[#This Row],[Entradas]]</f>
        <v>8.5399999999999991</v>
      </c>
      <c r="AB1494" s="37">
        <f>STOCK[[#This Row],[Stock Actual]]*STOCK[[#This Row],[Costo total]]</f>
        <v>8.5399999999999991</v>
      </c>
      <c r="AC1494" s="37"/>
    </row>
    <row r="1495" spans="1:29" s="6" customFormat="1" ht="50" customHeight="1">
      <c r="A1495" s="6" t="s">
        <v>3374</v>
      </c>
      <c r="B1495" s="40"/>
      <c r="C1495" s="37" t="s">
        <v>4</v>
      </c>
      <c r="D1495" s="37" t="s">
        <v>2260</v>
      </c>
      <c r="E1495" s="37" t="s">
        <v>3373</v>
      </c>
      <c r="F1495" s="37" t="s">
        <v>243</v>
      </c>
      <c r="G1495" s="37"/>
      <c r="H1495" s="37">
        <f>STOCK[[#This Row],[Precio Final]]</f>
        <v>0</v>
      </c>
      <c r="I1495" s="102">
        <f>STOCK[[#This Row],[Precio Venta Ideal (x1.5)]]</f>
        <v>5</v>
      </c>
      <c r="J1495" s="38">
        <v>2</v>
      </c>
      <c r="K1495" s="38">
        <f>SUMIFS(VENTAS[Cantidad],VENTAS[Código del producto Vendido],STOCK[[#This Row],[Code]])</f>
        <v>0</v>
      </c>
      <c r="L1495" s="38">
        <f>STOCK[[#This Row],[Entradas]]-STOCK[[#This Row],[Salidas]]</f>
        <v>2</v>
      </c>
      <c r="M1495" s="37">
        <f>STOCK[[#This Row],[Precio Final]]*10%</f>
        <v>0</v>
      </c>
      <c r="N1495" s="37"/>
      <c r="O1495" s="37"/>
      <c r="P1495" s="37">
        <v>4.2699999999999996</v>
      </c>
      <c r="Q1495" s="38"/>
      <c r="R1495" s="37"/>
      <c r="S1495" s="37">
        <f>STOCK[[#This Row],[Peso (g)]]*STOCK[[#This Row],[Precio Envío Kilogramo (USD)]]/1000</f>
        <v>0</v>
      </c>
      <c r="T1495" s="37">
        <f>STOCK[[#This Row],[Costo Unitario (USD)]]+STOCK[[#This Row],[Costo Envío (USD)]]+STOCK[[#This Row],[Comisión 10%]]</f>
        <v>4.2699999999999996</v>
      </c>
      <c r="U1495" s="37">
        <f t="shared" si="6"/>
        <v>5</v>
      </c>
      <c r="V1495" s="37"/>
      <c r="W1495" s="37">
        <f>STOCK[[#This Row],[Precio Final]]-STOCK[[#This Row],[Costo total]]</f>
        <v>-4.2699999999999996</v>
      </c>
      <c r="X1495" s="37">
        <f>STOCK[[#This Row],[Ganancia Unitaria]]*STOCK[[#This Row],[Salidas]]</f>
        <v>0</v>
      </c>
      <c r="Y1495" s="37"/>
      <c r="Z1495" s="37"/>
      <c r="AA1495" s="37">
        <f>STOCK[[#This Row],[Costo total]]*STOCK[[#This Row],[Entradas]]</f>
        <v>8.5399999999999991</v>
      </c>
      <c r="AB1495" s="37">
        <f>STOCK[[#This Row],[Stock Actual]]*STOCK[[#This Row],[Costo total]]</f>
        <v>8.5399999999999991</v>
      </c>
      <c r="AC1495" s="37"/>
    </row>
    <row r="1496" spans="1:29" s="6" customFormat="1" ht="50" customHeight="1">
      <c r="A1496" s="6" t="s">
        <v>3375</v>
      </c>
      <c r="B1496" s="40"/>
      <c r="C1496" s="37" t="s">
        <v>4</v>
      </c>
      <c r="D1496" s="37" t="s">
        <v>2260</v>
      </c>
      <c r="E1496" s="37" t="s">
        <v>3373</v>
      </c>
      <c r="F1496" s="37" t="s">
        <v>244</v>
      </c>
      <c r="G1496" s="37"/>
      <c r="H1496" s="37">
        <f>STOCK[[#This Row],[Precio Final]]</f>
        <v>0</v>
      </c>
      <c r="I1496" s="102">
        <f>STOCK[[#This Row],[Precio Venta Ideal (x1.5)]]</f>
        <v>5</v>
      </c>
      <c r="J1496" s="38">
        <v>2</v>
      </c>
      <c r="K1496" s="38">
        <f>SUMIFS(VENTAS[Cantidad],VENTAS[Código del producto Vendido],STOCK[[#This Row],[Code]])</f>
        <v>0</v>
      </c>
      <c r="L1496" s="38">
        <f>STOCK[[#This Row],[Entradas]]-STOCK[[#This Row],[Salidas]]</f>
        <v>2</v>
      </c>
      <c r="M1496" s="37">
        <f>STOCK[[#This Row],[Precio Final]]*10%</f>
        <v>0</v>
      </c>
      <c r="N1496" s="37"/>
      <c r="O1496" s="37"/>
      <c r="P1496" s="37">
        <v>4.2699999999999996</v>
      </c>
      <c r="Q1496" s="38"/>
      <c r="R1496" s="37"/>
      <c r="S1496" s="37">
        <f>STOCK[[#This Row],[Peso (g)]]*STOCK[[#This Row],[Precio Envío Kilogramo (USD)]]/1000</f>
        <v>0</v>
      </c>
      <c r="T1496" s="37">
        <f>STOCK[[#This Row],[Costo Unitario (USD)]]+STOCK[[#This Row],[Costo Envío (USD)]]+STOCK[[#This Row],[Comisión 10%]]</f>
        <v>4.2699999999999996</v>
      </c>
      <c r="U1496" s="37">
        <f t="shared" si="6"/>
        <v>5</v>
      </c>
      <c r="V1496" s="37"/>
      <c r="W1496" s="37">
        <f>STOCK[[#This Row],[Precio Final]]-STOCK[[#This Row],[Costo total]]</f>
        <v>-4.2699999999999996</v>
      </c>
      <c r="X1496" s="37">
        <f>STOCK[[#This Row],[Ganancia Unitaria]]*STOCK[[#This Row],[Salidas]]</f>
        <v>0</v>
      </c>
      <c r="Y1496" s="37"/>
      <c r="Z1496" s="37"/>
      <c r="AA1496" s="37">
        <f>STOCK[[#This Row],[Costo total]]*STOCK[[#This Row],[Entradas]]</f>
        <v>8.5399999999999991</v>
      </c>
      <c r="AB1496" s="37">
        <f>STOCK[[#This Row],[Stock Actual]]*STOCK[[#This Row],[Costo total]]</f>
        <v>8.5399999999999991</v>
      </c>
      <c r="AC1496" s="37"/>
    </row>
    <row r="1497" spans="1:29" s="6" customFormat="1" ht="50" customHeight="1">
      <c r="A1497" s="6" t="s">
        <v>3376</v>
      </c>
      <c r="B1497" s="40"/>
      <c r="C1497" s="37" t="s">
        <v>4</v>
      </c>
      <c r="D1497" s="37" t="s">
        <v>2260</v>
      </c>
      <c r="E1497" s="37" t="s">
        <v>3373</v>
      </c>
      <c r="F1497" s="37" t="s">
        <v>239</v>
      </c>
      <c r="G1497" s="37"/>
      <c r="H1497" s="37">
        <f>STOCK[[#This Row],[Precio Final]]</f>
        <v>0</v>
      </c>
      <c r="I1497" s="102">
        <f>STOCK[[#This Row],[Precio Venta Ideal (x1.5)]]</f>
        <v>5</v>
      </c>
      <c r="J1497" s="38">
        <v>2</v>
      </c>
      <c r="K1497" s="38">
        <f>SUMIFS(VENTAS[Cantidad],VENTAS[Código del producto Vendido],STOCK[[#This Row],[Code]])</f>
        <v>0</v>
      </c>
      <c r="L1497" s="38">
        <f>STOCK[[#This Row],[Entradas]]-STOCK[[#This Row],[Salidas]]</f>
        <v>2</v>
      </c>
      <c r="M1497" s="37">
        <f>STOCK[[#This Row],[Precio Final]]*10%</f>
        <v>0</v>
      </c>
      <c r="N1497" s="37"/>
      <c r="O1497" s="37"/>
      <c r="P1497" s="37">
        <v>4.2699999999999996</v>
      </c>
      <c r="Q1497" s="38"/>
      <c r="R1497" s="37"/>
      <c r="S1497" s="37">
        <f>STOCK[[#This Row],[Peso (g)]]*STOCK[[#This Row],[Precio Envío Kilogramo (USD)]]/1000</f>
        <v>0</v>
      </c>
      <c r="T1497" s="37">
        <f>STOCK[[#This Row],[Costo Unitario (USD)]]+STOCK[[#This Row],[Costo Envío (USD)]]+STOCK[[#This Row],[Comisión 10%]]</f>
        <v>4.2699999999999996</v>
      </c>
      <c r="U1497" s="37">
        <f t="shared" si="6"/>
        <v>5</v>
      </c>
      <c r="V1497" s="37"/>
      <c r="W1497" s="37">
        <f>STOCK[[#This Row],[Precio Final]]-STOCK[[#This Row],[Costo total]]</f>
        <v>-4.2699999999999996</v>
      </c>
      <c r="X1497" s="37">
        <f>STOCK[[#This Row],[Ganancia Unitaria]]*STOCK[[#This Row],[Salidas]]</f>
        <v>0</v>
      </c>
      <c r="Y1497" s="37"/>
      <c r="Z1497" s="37"/>
      <c r="AA1497" s="37">
        <f>STOCK[[#This Row],[Costo total]]*STOCK[[#This Row],[Entradas]]</f>
        <v>8.5399999999999991</v>
      </c>
      <c r="AB1497" s="37">
        <f>STOCK[[#This Row],[Stock Actual]]*STOCK[[#This Row],[Costo total]]</f>
        <v>8.5399999999999991</v>
      </c>
      <c r="AC1497" s="37"/>
    </row>
    <row r="1498" spans="1:29" s="6" customFormat="1" ht="50" customHeight="1">
      <c r="A1498" s="6" t="s">
        <v>3383</v>
      </c>
      <c r="B1498" s="40"/>
      <c r="C1498" s="37" t="s">
        <v>4</v>
      </c>
      <c r="D1498" s="37" t="s">
        <v>2231</v>
      </c>
      <c r="E1498" s="37" t="s">
        <v>3377</v>
      </c>
      <c r="F1498" s="37" t="s">
        <v>243</v>
      </c>
      <c r="G1498" s="37"/>
      <c r="H1498" s="37">
        <f>STOCK[[#This Row],[Precio Final]]</f>
        <v>0</v>
      </c>
      <c r="I1498" s="102">
        <f>STOCK[[#This Row],[Precio Venta Ideal (x1.5)]]</f>
        <v>8</v>
      </c>
      <c r="J1498" s="38">
        <v>3</v>
      </c>
      <c r="K1498" s="38">
        <f>SUMIFS(VENTAS[Cantidad],VENTAS[Código del producto Vendido],STOCK[[#This Row],[Code]])</f>
        <v>0</v>
      </c>
      <c r="L1498" s="38">
        <f>STOCK[[#This Row],[Entradas]]-STOCK[[#This Row],[Salidas]]</f>
        <v>3</v>
      </c>
      <c r="M1498" s="37">
        <f>STOCK[[#This Row],[Precio Final]]*10%</f>
        <v>0</v>
      </c>
      <c r="N1498" s="37"/>
      <c r="O1498" s="37"/>
      <c r="P1498" s="37">
        <v>7.08</v>
      </c>
      <c r="Q1498" s="38"/>
      <c r="R1498" s="37"/>
      <c r="S1498" s="37">
        <f>STOCK[[#This Row],[Peso (g)]]*STOCK[[#This Row],[Precio Envío Kilogramo (USD)]]/1000</f>
        <v>0</v>
      </c>
      <c r="T1498" s="37">
        <f>STOCK[[#This Row],[Costo Unitario (USD)]]+STOCK[[#This Row],[Costo Envío (USD)]]+STOCK[[#This Row],[Comisión 10%]]</f>
        <v>7.08</v>
      </c>
      <c r="U1498" s="37">
        <f t="shared" si="6"/>
        <v>8</v>
      </c>
      <c r="V1498" s="37"/>
      <c r="W1498" s="37">
        <f>STOCK[[#This Row],[Precio Final]]-STOCK[[#This Row],[Costo total]]</f>
        <v>-7.08</v>
      </c>
      <c r="X1498" s="37">
        <f>STOCK[[#This Row],[Ganancia Unitaria]]*STOCK[[#This Row],[Salidas]]</f>
        <v>0</v>
      </c>
      <c r="Y1498" s="37"/>
      <c r="Z1498" s="37"/>
      <c r="AA1498" s="37">
        <f>STOCK[[#This Row],[Costo total]]*STOCK[[#This Row],[Entradas]]</f>
        <v>21.240000000000002</v>
      </c>
      <c r="AB1498" s="37">
        <f>STOCK[[#This Row],[Stock Actual]]*STOCK[[#This Row],[Costo total]]</f>
        <v>21.240000000000002</v>
      </c>
      <c r="AC1498" s="37"/>
    </row>
    <row r="1499" spans="1:29" s="6" customFormat="1" ht="50" customHeight="1">
      <c r="A1499" s="6" t="s">
        <v>3384</v>
      </c>
      <c r="B1499" s="40"/>
      <c r="C1499" s="37" t="s">
        <v>4</v>
      </c>
      <c r="D1499" s="37" t="s">
        <v>2231</v>
      </c>
      <c r="E1499" s="37" t="s">
        <v>3377</v>
      </c>
      <c r="F1499" s="37" t="s">
        <v>244</v>
      </c>
      <c r="G1499" s="37"/>
      <c r="H1499" s="37">
        <f>STOCK[[#This Row],[Precio Final]]</f>
        <v>0</v>
      </c>
      <c r="I1499" s="102">
        <f>STOCK[[#This Row],[Precio Venta Ideal (x1.5)]]</f>
        <v>8</v>
      </c>
      <c r="J1499" s="38">
        <v>3</v>
      </c>
      <c r="K1499" s="38">
        <f>SUMIFS(VENTAS[Cantidad],VENTAS[Código del producto Vendido],STOCK[[#This Row],[Code]])</f>
        <v>0</v>
      </c>
      <c r="L1499" s="38">
        <f>STOCK[[#This Row],[Entradas]]-STOCK[[#This Row],[Salidas]]</f>
        <v>3</v>
      </c>
      <c r="M1499" s="37">
        <f>STOCK[[#This Row],[Precio Final]]*10%</f>
        <v>0</v>
      </c>
      <c r="N1499" s="37"/>
      <c r="O1499" s="37"/>
      <c r="P1499" s="37">
        <v>7.08</v>
      </c>
      <c r="Q1499" s="38"/>
      <c r="R1499" s="37"/>
      <c r="S1499" s="37">
        <f>STOCK[[#This Row],[Peso (g)]]*STOCK[[#This Row],[Precio Envío Kilogramo (USD)]]/1000</f>
        <v>0</v>
      </c>
      <c r="T1499" s="37">
        <f>STOCK[[#This Row],[Costo Unitario (USD)]]+STOCK[[#This Row],[Costo Envío (USD)]]+STOCK[[#This Row],[Comisión 10%]]</f>
        <v>7.08</v>
      </c>
      <c r="U1499" s="37">
        <f t="shared" si="6"/>
        <v>8</v>
      </c>
      <c r="V1499" s="37"/>
      <c r="W1499" s="37">
        <f>STOCK[[#This Row],[Precio Final]]-STOCK[[#This Row],[Costo total]]</f>
        <v>-7.08</v>
      </c>
      <c r="X1499" s="37">
        <f>STOCK[[#This Row],[Ganancia Unitaria]]*STOCK[[#This Row],[Salidas]]</f>
        <v>0</v>
      </c>
      <c r="Y1499" s="37"/>
      <c r="Z1499" s="37"/>
      <c r="AA1499" s="37">
        <f>STOCK[[#This Row],[Costo total]]*STOCK[[#This Row],[Entradas]]</f>
        <v>21.240000000000002</v>
      </c>
      <c r="AB1499" s="37">
        <f>STOCK[[#This Row],[Stock Actual]]*STOCK[[#This Row],[Costo total]]</f>
        <v>21.240000000000002</v>
      </c>
      <c r="AC1499" s="37"/>
    </row>
    <row r="1500" spans="1:29" s="6" customFormat="1" ht="50" customHeight="1">
      <c r="A1500" s="6" t="s">
        <v>3385</v>
      </c>
      <c r="B1500" s="40"/>
      <c r="C1500" s="37" t="s">
        <v>4</v>
      </c>
      <c r="D1500" s="37" t="s">
        <v>2231</v>
      </c>
      <c r="E1500" s="37" t="s">
        <v>3378</v>
      </c>
      <c r="F1500" s="37" t="s">
        <v>401</v>
      </c>
      <c r="G1500" s="37"/>
      <c r="H1500" s="37">
        <f>STOCK[[#This Row],[Precio Final]]</f>
        <v>0</v>
      </c>
      <c r="I1500" s="102">
        <f>STOCK[[#This Row],[Precio Venta Ideal (x1.5)]]</f>
        <v>12</v>
      </c>
      <c r="J1500" s="38">
        <v>2</v>
      </c>
      <c r="K1500" s="38">
        <f>SUMIFS(VENTAS[Cantidad],VENTAS[Código del producto Vendido],STOCK[[#This Row],[Code]])</f>
        <v>0</v>
      </c>
      <c r="L1500" s="38">
        <f>STOCK[[#This Row],[Entradas]]-STOCK[[#This Row],[Salidas]]</f>
        <v>2</v>
      </c>
      <c r="M1500" s="37">
        <f>STOCK[[#This Row],[Precio Final]]*10%</f>
        <v>0</v>
      </c>
      <c r="N1500" s="37"/>
      <c r="O1500" s="37"/>
      <c r="P1500" s="37">
        <v>11.68</v>
      </c>
      <c r="Q1500" s="38"/>
      <c r="R1500" s="37"/>
      <c r="S1500" s="37">
        <f>STOCK[[#This Row],[Peso (g)]]*STOCK[[#This Row],[Precio Envío Kilogramo (USD)]]/1000</f>
        <v>0</v>
      </c>
      <c r="T1500" s="37">
        <f>STOCK[[#This Row],[Costo Unitario (USD)]]+STOCK[[#This Row],[Costo Envío (USD)]]+STOCK[[#This Row],[Comisión 10%]]</f>
        <v>11.68</v>
      </c>
      <c r="U1500" s="37">
        <f t="shared" si="6"/>
        <v>12</v>
      </c>
      <c r="V1500" s="37"/>
      <c r="W1500" s="37">
        <f>STOCK[[#This Row],[Precio Final]]-STOCK[[#This Row],[Costo total]]</f>
        <v>-11.68</v>
      </c>
      <c r="X1500" s="37">
        <f>STOCK[[#This Row],[Ganancia Unitaria]]*STOCK[[#This Row],[Salidas]]</f>
        <v>0</v>
      </c>
      <c r="Y1500" s="37"/>
      <c r="Z1500" s="37"/>
      <c r="AA1500" s="37">
        <f>STOCK[[#This Row],[Costo total]]*STOCK[[#This Row],[Entradas]]</f>
        <v>23.36</v>
      </c>
      <c r="AB1500" s="37">
        <f>STOCK[[#This Row],[Stock Actual]]*STOCK[[#This Row],[Costo total]]</f>
        <v>23.36</v>
      </c>
      <c r="AC1500" s="37"/>
    </row>
    <row r="1501" spans="1:29" s="6" customFormat="1" ht="50" customHeight="1">
      <c r="A1501" s="6" t="s">
        <v>3386</v>
      </c>
      <c r="B1501" s="40"/>
      <c r="C1501" s="37" t="s">
        <v>4</v>
      </c>
      <c r="D1501" s="37" t="s">
        <v>2765</v>
      </c>
      <c r="E1501" s="37" t="s">
        <v>3379</v>
      </c>
      <c r="F1501" s="37" t="s">
        <v>241</v>
      </c>
      <c r="G1501" s="37"/>
      <c r="H1501" s="37">
        <f>STOCK[[#This Row],[Precio Final]]</f>
        <v>0</v>
      </c>
      <c r="I1501" s="102">
        <f>STOCK[[#This Row],[Precio Venta Ideal (x1.5)]]</f>
        <v>12</v>
      </c>
      <c r="J1501" s="38">
        <v>1</v>
      </c>
      <c r="K1501" s="38">
        <f>SUMIFS(VENTAS[Cantidad],VENTAS[Código del producto Vendido],STOCK[[#This Row],[Code]])</f>
        <v>0</v>
      </c>
      <c r="L1501" s="38">
        <f>STOCK[[#This Row],[Entradas]]-STOCK[[#This Row],[Salidas]]</f>
        <v>1</v>
      </c>
      <c r="M1501" s="37">
        <f>STOCK[[#This Row],[Precio Final]]*10%</f>
        <v>0</v>
      </c>
      <c r="N1501" s="37"/>
      <c r="O1501" s="37"/>
      <c r="P1501" s="37">
        <v>11.48</v>
      </c>
      <c r="Q1501" s="38"/>
      <c r="R1501" s="37"/>
      <c r="S1501" s="37">
        <f>STOCK[[#This Row],[Peso (g)]]*STOCK[[#This Row],[Precio Envío Kilogramo (USD)]]/1000</f>
        <v>0</v>
      </c>
      <c r="T1501" s="37">
        <f>STOCK[[#This Row],[Costo Unitario (USD)]]+STOCK[[#This Row],[Costo Envío (USD)]]+STOCK[[#This Row],[Comisión 10%]]</f>
        <v>11.48</v>
      </c>
      <c r="U1501" s="37">
        <f t="shared" si="6"/>
        <v>12</v>
      </c>
      <c r="V1501" s="37"/>
      <c r="W1501" s="37">
        <f>STOCK[[#This Row],[Precio Final]]-STOCK[[#This Row],[Costo total]]</f>
        <v>-11.48</v>
      </c>
      <c r="X1501" s="37">
        <f>STOCK[[#This Row],[Ganancia Unitaria]]*STOCK[[#This Row],[Salidas]]</f>
        <v>0</v>
      </c>
      <c r="Y1501" s="37"/>
      <c r="Z1501" s="37"/>
      <c r="AA1501" s="37">
        <f>STOCK[[#This Row],[Costo total]]*STOCK[[#This Row],[Entradas]]</f>
        <v>11.48</v>
      </c>
      <c r="AB1501" s="37">
        <f>STOCK[[#This Row],[Stock Actual]]*STOCK[[#This Row],[Costo total]]</f>
        <v>11.48</v>
      </c>
      <c r="AC1501" s="37"/>
    </row>
    <row r="1502" spans="1:29" s="6" customFormat="1" ht="40" customHeight="1">
      <c r="A1502" s="6" t="s">
        <v>3387</v>
      </c>
      <c r="B1502" s="40"/>
      <c r="C1502" s="37" t="s">
        <v>4</v>
      </c>
      <c r="D1502" s="37" t="s">
        <v>2765</v>
      </c>
      <c r="E1502" s="37" t="s">
        <v>3379</v>
      </c>
      <c r="F1502" s="37" t="s">
        <v>239</v>
      </c>
      <c r="G1502" s="37"/>
      <c r="H1502" s="37">
        <f>STOCK[[#This Row],[Precio Final]]</f>
        <v>0</v>
      </c>
      <c r="I1502" s="102">
        <f>STOCK[[#This Row],[Precio Venta Ideal (x1.5)]]</f>
        <v>12</v>
      </c>
      <c r="J1502" s="38">
        <v>1</v>
      </c>
      <c r="K1502" s="38">
        <f>SUMIFS(VENTAS[Cantidad],VENTAS[Código del producto Vendido],STOCK[[#This Row],[Code]])</f>
        <v>0</v>
      </c>
      <c r="L1502" s="38">
        <f>STOCK[[#This Row],[Entradas]]-STOCK[[#This Row],[Salidas]]</f>
        <v>1</v>
      </c>
      <c r="M1502" s="37">
        <f>STOCK[[#This Row],[Precio Final]]*10%</f>
        <v>0</v>
      </c>
      <c r="N1502" s="37"/>
      <c r="O1502" s="37"/>
      <c r="P1502" s="37">
        <v>11.48</v>
      </c>
      <c r="Q1502" s="38"/>
      <c r="R1502" s="37"/>
      <c r="S1502" s="37">
        <f>STOCK[[#This Row],[Peso (g)]]*STOCK[[#This Row],[Precio Envío Kilogramo (USD)]]/1000</f>
        <v>0</v>
      </c>
      <c r="T1502" s="37">
        <f>STOCK[[#This Row],[Costo Unitario (USD)]]+STOCK[[#This Row],[Costo Envío (USD)]]+STOCK[[#This Row],[Comisión 10%]]</f>
        <v>11.48</v>
      </c>
      <c r="U1502" s="37">
        <f t="shared" si="6"/>
        <v>12</v>
      </c>
      <c r="V1502" s="37"/>
      <c r="W1502" s="37">
        <f>STOCK[[#This Row],[Precio Final]]-STOCK[[#This Row],[Costo total]]</f>
        <v>-11.48</v>
      </c>
      <c r="X1502" s="37">
        <f>STOCK[[#This Row],[Ganancia Unitaria]]*STOCK[[#This Row],[Salidas]]</f>
        <v>0</v>
      </c>
      <c r="Y1502" s="37"/>
      <c r="Z1502" s="37"/>
      <c r="AA1502" s="37">
        <f>STOCK[[#This Row],[Costo total]]*STOCK[[#This Row],[Entradas]]</f>
        <v>11.48</v>
      </c>
      <c r="AB1502" s="37">
        <f>STOCK[[#This Row],[Stock Actual]]*STOCK[[#This Row],[Costo total]]</f>
        <v>11.48</v>
      </c>
      <c r="AC1502" s="37"/>
    </row>
    <row r="1503" spans="1:29" s="6" customFormat="1" ht="50" customHeight="1">
      <c r="A1503" s="6" t="s">
        <v>3388</v>
      </c>
      <c r="B1503" s="40"/>
      <c r="C1503" s="37" t="s">
        <v>4</v>
      </c>
      <c r="D1503" s="37" t="s">
        <v>2765</v>
      </c>
      <c r="E1503" s="37" t="s">
        <v>3380</v>
      </c>
      <c r="F1503" s="37" t="s">
        <v>239</v>
      </c>
      <c r="G1503" s="37"/>
      <c r="H1503" s="37">
        <f>STOCK[[#This Row],[Precio Final]]</f>
        <v>0</v>
      </c>
      <c r="I1503" s="102">
        <f>STOCK[[#This Row],[Precio Venta Ideal (x1.5)]]</f>
        <v>7</v>
      </c>
      <c r="J1503" s="38">
        <v>1</v>
      </c>
      <c r="K1503" s="38">
        <f>SUMIFS(VENTAS[Cantidad],VENTAS[Código del producto Vendido],STOCK[[#This Row],[Code]])</f>
        <v>0</v>
      </c>
      <c r="L1503" s="38">
        <f>STOCK[[#This Row],[Entradas]]-STOCK[[#This Row],[Salidas]]</f>
        <v>1</v>
      </c>
      <c r="M1503" s="37">
        <f>STOCK[[#This Row],[Precio Final]]*10%</f>
        <v>0</v>
      </c>
      <c r="N1503" s="37"/>
      <c r="O1503" s="37"/>
      <c r="P1503" s="37">
        <v>6.29</v>
      </c>
      <c r="Q1503" s="38"/>
      <c r="R1503" s="37"/>
      <c r="S1503" s="37">
        <f>STOCK[[#This Row],[Peso (g)]]*STOCK[[#This Row],[Precio Envío Kilogramo (USD)]]/1000</f>
        <v>0</v>
      </c>
      <c r="T1503" s="37">
        <f>STOCK[[#This Row],[Costo Unitario (USD)]]+STOCK[[#This Row],[Costo Envío (USD)]]+STOCK[[#This Row],[Comisión 10%]]</f>
        <v>6.29</v>
      </c>
      <c r="U1503" s="37">
        <f t="shared" si="6"/>
        <v>7</v>
      </c>
      <c r="V1503" s="37"/>
      <c r="W1503" s="37">
        <f>STOCK[[#This Row],[Precio Final]]-STOCK[[#This Row],[Costo total]]</f>
        <v>-6.29</v>
      </c>
      <c r="X1503" s="37">
        <f>STOCK[[#This Row],[Ganancia Unitaria]]*STOCK[[#This Row],[Salidas]]</f>
        <v>0</v>
      </c>
      <c r="Y1503" s="37"/>
      <c r="Z1503" s="37"/>
      <c r="AA1503" s="37">
        <f>STOCK[[#This Row],[Costo total]]*STOCK[[#This Row],[Entradas]]</f>
        <v>6.29</v>
      </c>
      <c r="AB1503" s="37">
        <f>STOCK[[#This Row],[Stock Actual]]*STOCK[[#This Row],[Costo total]]</f>
        <v>6.29</v>
      </c>
      <c r="AC1503" s="37"/>
    </row>
    <row r="1504" spans="1:29" s="6" customFormat="1" ht="50" customHeight="1">
      <c r="A1504" s="6" t="s">
        <v>3389</v>
      </c>
      <c r="B1504" s="40"/>
      <c r="C1504" s="37" t="s">
        <v>4</v>
      </c>
      <c r="D1504" s="37" t="s">
        <v>2222</v>
      </c>
      <c r="E1504" s="37" t="s">
        <v>3401</v>
      </c>
      <c r="F1504" s="37" t="s">
        <v>241</v>
      </c>
      <c r="G1504" s="37"/>
      <c r="H1504" s="37">
        <f>STOCK[[#This Row],[Precio Final]]</f>
        <v>0</v>
      </c>
      <c r="I1504" s="102">
        <f>STOCK[[#This Row],[Precio Venta Ideal (x1.5)]]</f>
        <v>12</v>
      </c>
      <c r="J1504" s="38">
        <v>2</v>
      </c>
      <c r="K1504" s="38">
        <f>SUMIFS(VENTAS[Cantidad],VENTAS[Código del producto Vendido],STOCK[[#This Row],[Code]])</f>
        <v>0</v>
      </c>
      <c r="L1504" s="38">
        <f>STOCK[[#This Row],[Entradas]]-STOCK[[#This Row],[Salidas]]</f>
        <v>2</v>
      </c>
      <c r="M1504" s="37">
        <f>STOCK[[#This Row],[Precio Final]]*10%</f>
        <v>0</v>
      </c>
      <c r="N1504" s="37"/>
      <c r="O1504" s="37"/>
      <c r="P1504" s="37">
        <v>11.82</v>
      </c>
      <c r="Q1504" s="38"/>
      <c r="R1504" s="37"/>
      <c r="S1504" s="37">
        <f>STOCK[[#This Row],[Peso (g)]]*STOCK[[#This Row],[Precio Envío Kilogramo (USD)]]/1000</f>
        <v>0</v>
      </c>
      <c r="T1504" s="37">
        <f>STOCK[[#This Row],[Costo Unitario (USD)]]+STOCK[[#This Row],[Costo Envío (USD)]]+STOCK[[#This Row],[Comisión 10%]]</f>
        <v>11.82</v>
      </c>
      <c r="U1504" s="37">
        <f t="shared" si="6"/>
        <v>12</v>
      </c>
      <c r="V1504" s="37"/>
      <c r="W1504" s="37">
        <f>STOCK[[#This Row],[Precio Final]]-STOCK[[#This Row],[Costo total]]</f>
        <v>-11.82</v>
      </c>
      <c r="X1504" s="37">
        <f>STOCK[[#This Row],[Ganancia Unitaria]]*STOCK[[#This Row],[Salidas]]</f>
        <v>0</v>
      </c>
      <c r="Y1504" s="37"/>
      <c r="Z1504" s="37"/>
      <c r="AA1504" s="37">
        <f>STOCK[[#This Row],[Costo total]]*STOCK[[#This Row],[Entradas]]</f>
        <v>23.64</v>
      </c>
      <c r="AB1504" s="37">
        <f>STOCK[[#This Row],[Stock Actual]]*STOCK[[#This Row],[Costo total]]</f>
        <v>23.64</v>
      </c>
      <c r="AC1504" s="37"/>
    </row>
    <row r="1505" spans="1:29" s="6" customFormat="1" ht="50" customHeight="1">
      <c r="A1505" s="6" t="s">
        <v>3390</v>
      </c>
      <c r="B1505" s="40"/>
      <c r="C1505" s="37" t="s">
        <v>4</v>
      </c>
      <c r="D1505" s="37" t="s">
        <v>3398</v>
      </c>
      <c r="E1505" s="37" t="s">
        <v>3381</v>
      </c>
      <c r="F1505" s="37" t="s">
        <v>241</v>
      </c>
      <c r="G1505" s="37"/>
      <c r="H1505" s="37">
        <f>STOCK[[#This Row],[Precio Final]]</f>
        <v>0</v>
      </c>
      <c r="I1505" s="102">
        <f>STOCK[[#This Row],[Precio Venta Ideal (x1.5)]]</f>
        <v>11</v>
      </c>
      <c r="J1505" s="38">
        <v>2</v>
      </c>
      <c r="K1505" s="38">
        <f>SUMIFS(VENTAS[Cantidad],VENTAS[Código del producto Vendido],STOCK[[#This Row],[Code]])</f>
        <v>0</v>
      </c>
      <c r="L1505" s="38">
        <f>STOCK[[#This Row],[Entradas]]-STOCK[[#This Row],[Salidas]]</f>
        <v>2</v>
      </c>
      <c r="M1505" s="37">
        <f>STOCK[[#This Row],[Precio Final]]*10%</f>
        <v>0</v>
      </c>
      <c r="N1505" s="37"/>
      <c r="O1505" s="37"/>
      <c r="P1505" s="37">
        <v>10.98</v>
      </c>
      <c r="Q1505" s="38"/>
      <c r="R1505" s="37"/>
      <c r="S1505" s="37">
        <f>STOCK[[#This Row],[Peso (g)]]*STOCK[[#This Row],[Precio Envío Kilogramo (USD)]]/1000</f>
        <v>0</v>
      </c>
      <c r="T1505" s="37">
        <f>STOCK[[#This Row],[Costo Unitario (USD)]]+STOCK[[#This Row],[Costo Envío (USD)]]+STOCK[[#This Row],[Comisión 10%]]</f>
        <v>10.98</v>
      </c>
      <c r="U1505" s="37">
        <f t="shared" si="6"/>
        <v>11</v>
      </c>
      <c r="V1505" s="37"/>
      <c r="W1505" s="37">
        <f>STOCK[[#This Row],[Precio Final]]-STOCK[[#This Row],[Costo total]]</f>
        <v>-10.98</v>
      </c>
      <c r="X1505" s="37">
        <f>STOCK[[#This Row],[Ganancia Unitaria]]*STOCK[[#This Row],[Salidas]]</f>
        <v>0</v>
      </c>
      <c r="Y1505" s="37"/>
      <c r="Z1505" s="37"/>
      <c r="AA1505" s="37">
        <f>STOCK[[#This Row],[Costo total]]*STOCK[[#This Row],[Entradas]]</f>
        <v>21.96</v>
      </c>
      <c r="AB1505" s="37">
        <f>STOCK[[#This Row],[Stock Actual]]*STOCK[[#This Row],[Costo total]]</f>
        <v>21.96</v>
      </c>
      <c r="AC1505" s="37"/>
    </row>
    <row r="1506" spans="1:29" s="6" customFormat="1" ht="50" customHeight="1">
      <c r="A1506" s="6" t="s">
        <v>3391</v>
      </c>
      <c r="B1506" s="40"/>
      <c r="C1506" s="37" t="s">
        <v>4</v>
      </c>
      <c r="D1506" s="37" t="s">
        <v>3398</v>
      </c>
      <c r="E1506" s="37" t="s">
        <v>3381</v>
      </c>
      <c r="F1506" s="37" t="s">
        <v>243</v>
      </c>
      <c r="G1506" s="37"/>
      <c r="H1506" s="37">
        <f>STOCK[[#This Row],[Precio Final]]</f>
        <v>0</v>
      </c>
      <c r="I1506" s="102">
        <f>STOCK[[#This Row],[Precio Venta Ideal (x1.5)]]</f>
        <v>11</v>
      </c>
      <c r="J1506" s="38">
        <v>2</v>
      </c>
      <c r="K1506" s="38">
        <f>SUMIFS(VENTAS[Cantidad],VENTAS[Código del producto Vendido],STOCK[[#This Row],[Code]])</f>
        <v>0</v>
      </c>
      <c r="L1506" s="38">
        <f>STOCK[[#This Row],[Entradas]]-STOCK[[#This Row],[Salidas]]</f>
        <v>2</v>
      </c>
      <c r="M1506" s="37">
        <f>STOCK[[#This Row],[Precio Final]]*10%</f>
        <v>0</v>
      </c>
      <c r="N1506" s="37"/>
      <c r="O1506" s="37"/>
      <c r="P1506" s="37">
        <v>10.98</v>
      </c>
      <c r="Q1506" s="38"/>
      <c r="R1506" s="37"/>
      <c r="S1506" s="37">
        <f>STOCK[[#This Row],[Peso (g)]]*STOCK[[#This Row],[Precio Envío Kilogramo (USD)]]/1000</f>
        <v>0</v>
      </c>
      <c r="T1506" s="37">
        <f>STOCK[[#This Row],[Costo Unitario (USD)]]+STOCK[[#This Row],[Costo Envío (USD)]]+STOCK[[#This Row],[Comisión 10%]]</f>
        <v>10.98</v>
      </c>
      <c r="U1506" s="37">
        <f t="shared" si="6"/>
        <v>11</v>
      </c>
      <c r="V1506" s="37"/>
      <c r="W1506" s="37">
        <f>STOCK[[#This Row],[Precio Final]]-STOCK[[#This Row],[Costo total]]</f>
        <v>-10.98</v>
      </c>
      <c r="X1506" s="37">
        <f>STOCK[[#This Row],[Ganancia Unitaria]]*STOCK[[#This Row],[Salidas]]</f>
        <v>0</v>
      </c>
      <c r="Y1506" s="37"/>
      <c r="Z1506" s="37"/>
      <c r="AA1506" s="37">
        <f>STOCK[[#This Row],[Costo total]]*STOCK[[#This Row],[Entradas]]</f>
        <v>21.96</v>
      </c>
      <c r="AB1506" s="37">
        <f>STOCK[[#This Row],[Stock Actual]]*STOCK[[#This Row],[Costo total]]</f>
        <v>21.96</v>
      </c>
      <c r="AC1506" s="37"/>
    </row>
    <row r="1507" spans="1:29" s="6" customFormat="1" ht="50" customHeight="1">
      <c r="A1507" s="6" t="s">
        <v>3392</v>
      </c>
      <c r="B1507" s="40"/>
      <c r="C1507" s="37" t="s">
        <v>4</v>
      </c>
      <c r="D1507" s="37" t="s">
        <v>3398</v>
      </c>
      <c r="E1507" s="37" t="s">
        <v>3381</v>
      </c>
      <c r="F1507" s="37" t="s">
        <v>244</v>
      </c>
      <c r="G1507" s="37"/>
      <c r="H1507" s="37">
        <f>STOCK[[#This Row],[Precio Final]]</f>
        <v>0</v>
      </c>
      <c r="I1507" s="102">
        <f>STOCK[[#This Row],[Precio Venta Ideal (x1.5)]]</f>
        <v>11</v>
      </c>
      <c r="J1507" s="38">
        <v>2</v>
      </c>
      <c r="K1507" s="38">
        <f>SUMIFS(VENTAS[Cantidad],VENTAS[Código del producto Vendido],STOCK[[#This Row],[Code]])</f>
        <v>0</v>
      </c>
      <c r="L1507" s="38">
        <f>STOCK[[#This Row],[Entradas]]-STOCK[[#This Row],[Salidas]]</f>
        <v>2</v>
      </c>
      <c r="M1507" s="37">
        <f>STOCK[[#This Row],[Precio Final]]*10%</f>
        <v>0</v>
      </c>
      <c r="N1507" s="37"/>
      <c r="O1507" s="37"/>
      <c r="P1507" s="37">
        <v>10.98</v>
      </c>
      <c r="Q1507" s="38"/>
      <c r="R1507" s="37"/>
      <c r="S1507" s="37">
        <f>STOCK[[#This Row],[Peso (g)]]*STOCK[[#This Row],[Precio Envío Kilogramo (USD)]]/1000</f>
        <v>0</v>
      </c>
      <c r="T1507" s="37">
        <f>STOCK[[#This Row],[Costo Unitario (USD)]]+STOCK[[#This Row],[Costo Envío (USD)]]+STOCK[[#This Row],[Comisión 10%]]</f>
        <v>10.98</v>
      </c>
      <c r="U1507" s="37">
        <f t="shared" si="6"/>
        <v>11</v>
      </c>
      <c r="V1507" s="37"/>
      <c r="W1507" s="37">
        <f>STOCK[[#This Row],[Precio Final]]-STOCK[[#This Row],[Costo total]]</f>
        <v>-10.98</v>
      </c>
      <c r="X1507" s="37">
        <f>STOCK[[#This Row],[Ganancia Unitaria]]*STOCK[[#This Row],[Salidas]]</f>
        <v>0</v>
      </c>
      <c r="Y1507" s="37"/>
      <c r="Z1507" s="37"/>
      <c r="AA1507" s="37">
        <f>STOCK[[#This Row],[Costo total]]*STOCK[[#This Row],[Entradas]]</f>
        <v>21.96</v>
      </c>
      <c r="AB1507" s="37">
        <f>STOCK[[#This Row],[Stock Actual]]*STOCK[[#This Row],[Costo total]]</f>
        <v>21.96</v>
      </c>
      <c r="AC1507" s="37"/>
    </row>
    <row r="1508" spans="1:29" s="6" customFormat="1" ht="50" customHeight="1">
      <c r="A1508" s="6" t="s">
        <v>3393</v>
      </c>
      <c r="B1508" s="40"/>
      <c r="C1508" s="37" t="s">
        <v>4</v>
      </c>
      <c r="D1508" s="37" t="s">
        <v>3398</v>
      </c>
      <c r="E1508" s="37" t="s">
        <v>3381</v>
      </c>
      <c r="F1508" s="37" t="s">
        <v>3382</v>
      </c>
      <c r="G1508" s="37"/>
      <c r="H1508" s="37">
        <f>STOCK[[#This Row],[Precio Final]]</f>
        <v>0</v>
      </c>
      <c r="I1508" s="102">
        <f>STOCK[[#This Row],[Precio Venta Ideal (x1.5)]]</f>
        <v>11</v>
      </c>
      <c r="J1508" s="38">
        <v>3</v>
      </c>
      <c r="K1508" s="38">
        <f>SUMIFS(VENTAS[Cantidad],VENTAS[Código del producto Vendido],STOCK[[#This Row],[Code]])</f>
        <v>0</v>
      </c>
      <c r="L1508" s="38">
        <f>STOCK[[#This Row],[Entradas]]-STOCK[[#This Row],[Salidas]]</f>
        <v>3</v>
      </c>
      <c r="M1508" s="37">
        <f>STOCK[[#This Row],[Precio Final]]*10%</f>
        <v>0</v>
      </c>
      <c r="N1508" s="37"/>
      <c r="O1508" s="37"/>
      <c r="P1508" s="37">
        <v>10.98</v>
      </c>
      <c r="Q1508" s="38"/>
      <c r="R1508" s="37"/>
      <c r="S1508" s="37">
        <f>STOCK[[#This Row],[Peso (g)]]*STOCK[[#This Row],[Precio Envío Kilogramo (USD)]]/1000</f>
        <v>0</v>
      </c>
      <c r="T1508" s="37">
        <f>STOCK[[#This Row],[Costo Unitario (USD)]]+STOCK[[#This Row],[Costo Envío (USD)]]+STOCK[[#This Row],[Comisión 10%]]</f>
        <v>10.98</v>
      </c>
      <c r="U1508" s="37">
        <f t="shared" si="6"/>
        <v>11</v>
      </c>
      <c r="V1508" s="37"/>
      <c r="W1508" s="37">
        <f>STOCK[[#This Row],[Precio Final]]-STOCK[[#This Row],[Costo total]]</f>
        <v>-10.98</v>
      </c>
      <c r="X1508" s="37">
        <f>STOCK[[#This Row],[Ganancia Unitaria]]*STOCK[[#This Row],[Salidas]]</f>
        <v>0</v>
      </c>
      <c r="Y1508" s="37"/>
      <c r="Z1508" s="37"/>
      <c r="AA1508" s="37">
        <f>STOCK[[#This Row],[Costo total]]*STOCK[[#This Row],[Entradas]]</f>
        <v>32.94</v>
      </c>
      <c r="AB1508" s="37">
        <f>STOCK[[#This Row],[Stock Actual]]*STOCK[[#This Row],[Costo total]]</f>
        <v>32.94</v>
      </c>
      <c r="AC1508" s="37"/>
    </row>
    <row r="1509" spans="1:29" s="6" customFormat="1" ht="50" customHeight="1">
      <c r="A1509" s="6" t="s">
        <v>3408</v>
      </c>
      <c r="B1509" s="40"/>
      <c r="C1509" s="37" t="s">
        <v>4</v>
      </c>
      <c r="D1509" s="37" t="s">
        <v>3406</v>
      </c>
      <c r="E1509" s="37" t="s">
        <v>3409</v>
      </c>
      <c r="F1509" s="37" t="s">
        <v>244</v>
      </c>
      <c r="G1509" s="37"/>
      <c r="H1509" s="37">
        <f>STOCK[[#This Row],[Precio Final]]</f>
        <v>0</v>
      </c>
      <c r="I1509" s="102">
        <f>STOCK[[#This Row],[Precio Venta Ideal (x1.5)]]</f>
        <v>14</v>
      </c>
      <c r="J1509" s="38">
        <v>1</v>
      </c>
      <c r="K1509" s="38">
        <f>SUMIFS(VENTAS[Cantidad],VENTAS[Código del producto Vendido],STOCK[[#This Row],[Code]])</f>
        <v>0</v>
      </c>
      <c r="L1509" s="38">
        <f>STOCK[[#This Row],[Entradas]]-STOCK[[#This Row],[Salidas]]</f>
        <v>1</v>
      </c>
      <c r="M1509" s="37">
        <f>STOCK[[#This Row],[Precio Final]]*10%</f>
        <v>0</v>
      </c>
      <c r="N1509" s="37"/>
      <c r="O1509" s="37"/>
      <c r="P1509" s="37">
        <v>13.36</v>
      </c>
      <c r="Q1509" s="38"/>
      <c r="R1509" s="37"/>
      <c r="S1509" s="37">
        <f>STOCK[[#This Row],[Peso (g)]]*STOCK[[#This Row],[Precio Envío Kilogramo (USD)]]/1000</f>
        <v>0</v>
      </c>
      <c r="T1509" s="37">
        <f>STOCK[[#This Row],[Costo Unitario (USD)]]+STOCK[[#This Row],[Costo Envío (USD)]]+STOCK[[#This Row],[Comisión 10%]]</f>
        <v>13.36</v>
      </c>
      <c r="U1509" s="37">
        <f t="shared" si="6"/>
        <v>14</v>
      </c>
      <c r="V1509" s="37"/>
      <c r="W1509" s="37">
        <f>STOCK[[#This Row],[Precio Final]]-STOCK[[#This Row],[Costo total]]</f>
        <v>-13.36</v>
      </c>
      <c r="X1509" s="37">
        <f>STOCK[[#This Row],[Ganancia Unitaria]]*STOCK[[#This Row],[Salidas]]</f>
        <v>0</v>
      </c>
      <c r="Y1509" s="37"/>
      <c r="Z1509" s="37"/>
      <c r="AA1509" s="37">
        <f>STOCK[[#This Row],[Costo total]]*STOCK[[#This Row],[Entradas]]</f>
        <v>13.36</v>
      </c>
      <c r="AB1509" s="37">
        <f>STOCK[[#This Row],[Stock Actual]]*STOCK[[#This Row],[Costo total]]</f>
        <v>13.36</v>
      </c>
      <c r="AC1509" s="37"/>
    </row>
    <row r="1510" spans="1:29" s="6" customFormat="1" ht="50" customHeight="1">
      <c r="A1510" s="6" t="s">
        <v>3411</v>
      </c>
      <c r="B1510" s="40"/>
      <c r="C1510" s="37" t="s">
        <v>4</v>
      </c>
      <c r="D1510" s="37" t="s">
        <v>2496</v>
      </c>
      <c r="E1510" s="37" t="s">
        <v>3412</v>
      </c>
      <c r="F1510" s="37" t="s">
        <v>250</v>
      </c>
      <c r="G1510" s="37"/>
      <c r="H1510" s="37">
        <f>STOCK[[#This Row],[Precio Final]]</f>
        <v>0</v>
      </c>
      <c r="I1510" s="102">
        <f>STOCK[[#This Row],[Precio Venta Ideal (x1.5)]]</f>
        <v>10</v>
      </c>
      <c r="J1510" s="38">
        <v>2</v>
      </c>
      <c r="K1510" s="38">
        <f>SUMIFS(VENTAS[Cantidad],VENTAS[Código del producto Vendido],STOCK[[#This Row],[Code]])</f>
        <v>0</v>
      </c>
      <c r="L1510" s="38">
        <f>STOCK[[#This Row],[Entradas]]-STOCK[[#This Row],[Salidas]]</f>
        <v>2</v>
      </c>
      <c r="M1510" s="37">
        <f>STOCK[[#This Row],[Precio Final]]*10%</f>
        <v>0</v>
      </c>
      <c r="N1510" s="37"/>
      <c r="O1510" s="37"/>
      <c r="P1510" s="37">
        <v>10</v>
      </c>
      <c r="Q1510" s="38"/>
      <c r="R1510" s="37"/>
      <c r="S1510" s="37">
        <f>STOCK[[#This Row],[Peso (g)]]*STOCK[[#This Row],[Precio Envío Kilogramo (USD)]]/1000</f>
        <v>0</v>
      </c>
      <c r="T1510" s="37">
        <f>STOCK[[#This Row],[Costo Unitario (USD)]]+STOCK[[#This Row],[Costo Envío (USD)]]+STOCK[[#This Row],[Comisión 10%]]</f>
        <v>10</v>
      </c>
      <c r="U1510" s="37">
        <f t="shared" si="6"/>
        <v>10</v>
      </c>
      <c r="V1510" s="37"/>
      <c r="W1510" s="37">
        <f>STOCK[[#This Row],[Precio Final]]-STOCK[[#This Row],[Costo total]]</f>
        <v>-10</v>
      </c>
      <c r="X1510" s="37">
        <f>STOCK[[#This Row],[Ganancia Unitaria]]*STOCK[[#This Row],[Salidas]]</f>
        <v>0</v>
      </c>
      <c r="Y1510" s="37"/>
      <c r="Z1510" s="37"/>
      <c r="AA1510" s="37">
        <f>STOCK[[#This Row],[Costo total]]*STOCK[[#This Row],[Entradas]]</f>
        <v>20</v>
      </c>
      <c r="AB1510" s="37">
        <f>STOCK[[#This Row],[Stock Actual]]*STOCK[[#This Row],[Costo total]]</f>
        <v>20</v>
      </c>
      <c r="AC1510" s="37"/>
    </row>
    <row r="1511" spans="1:29" s="6" customFormat="1" ht="50" customHeight="1">
      <c r="A1511" s="6" t="s">
        <v>3413</v>
      </c>
      <c r="B1511" s="40"/>
      <c r="C1511" s="37" t="s">
        <v>4</v>
      </c>
      <c r="D1511" s="37" t="s">
        <v>2496</v>
      </c>
      <c r="E1511" s="37" t="s">
        <v>3412</v>
      </c>
      <c r="F1511" s="37" t="s">
        <v>252</v>
      </c>
      <c r="G1511" s="37"/>
      <c r="H1511" s="37">
        <f>STOCK[[#This Row],[Precio Final]]</f>
        <v>0</v>
      </c>
      <c r="I1511" s="102">
        <f>STOCK[[#This Row],[Precio Venta Ideal (x1.5)]]</f>
        <v>10</v>
      </c>
      <c r="J1511" s="38">
        <v>2</v>
      </c>
      <c r="K1511" s="38">
        <f>SUMIFS(VENTAS[Cantidad],VENTAS[Código del producto Vendido],STOCK[[#This Row],[Code]])</f>
        <v>0</v>
      </c>
      <c r="L1511" s="38">
        <f>STOCK[[#This Row],[Entradas]]-STOCK[[#This Row],[Salidas]]</f>
        <v>2</v>
      </c>
      <c r="M1511" s="37">
        <f>STOCK[[#This Row],[Precio Final]]*10%</f>
        <v>0</v>
      </c>
      <c r="N1511" s="37"/>
      <c r="O1511" s="37"/>
      <c r="P1511" s="37">
        <v>10</v>
      </c>
      <c r="Q1511" s="38"/>
      <c r="R1511" s="37"/>
      <c r="S1511" s="37">
        <f>STOCK[[#This Row],[Peso (g)]]*STOCK[[#This Row],[Precio Envío Kilogramo (USD)]]/1000</f>
        <v>0</v>
      </c>
      <c r="T1511" s="37">
        <f>STOCK[[#This Row],[Costo Unitario (USD)]]+STOCK[[#This Row],[Costo Envío (USD)]]+STOCK[[#This Row],[Comisión 10%]]</f>
        <v>10</v>
      </c>
      <c r="U1511" s="37">
        <f t="shared" si="6"/>
        <v>10</v>
      </c>
      <c r="V1511" s="37"/>
      <c r="W1511" s="37">
        <f>STOCK[[#This Row],[Precio Final]]-STOCK[[#This Row],[Costo total]]</f>
        <v>-10</v>
      </c>
      <c r="X1511" s="37">
        <f>STOCK[[#This Row],[Ganancia Unitaria]]*STOCK[[#This Row],[Salidas]]</f>
        <v>0</v>
      </c>
      <c r="Y1511" s="37"/>
      <c r="Z1511" s="37"/>
      <c r="AA1511" s="37">
        <f>STOCK[[#This Row],[Costo total]]*STOCK[[#This Row],[Entradas]]</f>
        <v>20</v>
      </c>
      <c r="AB1511" s="37">
        <f>STOCK[[#This Row],[Stock Actual]]*STOCK[[#This Row],[Costo total]]</f>
        <v>20</v>
      </c>
      <c r="AC1511" s="37"/>
    </row>
    <row r="1512" spans="1:29" s="6" customFormat="1" ht="50" customHeight="1">
      <c r="A1512" s="6" t="s">
        <v>3414</v>
      </c>
      <c r="B1512" s="40"/>
      <c r="C1512" s="37" t="s">
        <v>4</v>
      </c>
      <c r="D1512" s="37" t="s">
        <v>2496</v>
      </c>
      <c r="E1512" s="37" t="s">
        <v>3412</v>
      </c>
      <c r="F1512" s="37" t="s">
        <v>3006</v>
      </c>
      <c r="G1512" s="37"/>
      <c r="H1512" s="37">
        <f>STOCK[[#This Row],[Precio Final]]</f>
        <v>0</v>
      </c>
      <c r="I1512" s="102">
        <f>STOCK[[#This Row],[Precio Venta Ideal (x1.5)]]</f>
        <v>10</v>
      </c>
      <c r="J1512" s="38">
        <v>2</v>
      </c>
      <c r="K1512" s="38">
        <f>SUMIFS(VENTAS[Cantidad],VENTAS[Código del producto Vendido],STOCK[[#This Row],[Code]])</f>
        <v>0</v>
      </c>
      <c r="L1512" s="38">
        <f>STOCK[[#This Row],[Entradas]]-STOCK[[#This Row],[Salidas]]</f>
        <v>2</v>
      </c>
      <c r="M1512" s="37">
        <f>STOCK[[#This Row],[Precio Final]]*10%</f>
        <v>0</v>
      </c>
      <c r="N1512" s="37"/>
      <c r="O1512" s="37"/>
      <c r="P1512" s="37">
        <v>10</v>
      </c>
      <c r="Q1512" s="38"/>
      <c r="R1512" s="37"/>
      <c r="S1512" s="37">
        <f>STOCK[[#This Row],[Peso (g)]]*STOCK[[#This Row],[Precio Envío Kilogramo (USD)]]/1000</f>
        <v>0</v>
      </c>
      <c r="T1512" s="37">
        <f>STOCK[[#This Row],[Costo Unitario (USD)]]+STOCK[[#This Row],[Costo Envío (USD)]]+STOCK[[#This Row],[Comisión 10%]]</f>
        <v>10</v>
      </c>
      <c r="U1512" s="37">
        <f t="shared" ref="U1512:U1543" si="7">ROUNDUP(T1512,0)</f>
        <v>10</v>
      </c>
      <c r="V1512" s="37"/>
      <c r="W1512" s="37">
        <f>STOCK[[#This Row],[Precio Final]]-STOCK[[#This Row],[Costo total]]</f>
        <v>-10</v>
      </c>
      <c r="X1512" s="37">
        <f>STOCK[[#This Row],[Ganancia Unitaria]]*STOCK[[#This Row],[Salidas]]</f>
        <v>0</v>
      </c>
      <c r="Y1512" s="37"/>
      <c r="Z1512" s="37"/>
      <c r="AA1512" s="37">
        <f>STOCK[[#This Row],[Costo total]]*STOCK[[#This Row],[Entradas]]</f>
        <v>20</v>
      </c>
      <c r="AB1512" s="37">
        <f>STOCK[[#This Row],[Stock Actual]]*STOCK[[#This Row],[Costo total]]</f>
        <v>20</v>
      </c>
      <c r="AC1512" s="37"/>
    </row>
    <row r="1513" spans="1:29" s="6" customFormat="1" ht="204" customHeight="1">
      <c r="A1513" s="36" t="s">
        <v>2916</v>
      </c>
      <c r="B1513" s="34" t="s">
        <v>2915</v>
      </c>
      <c r="C1513" s="34" t="s">
        <v>2915</v>
      </c>
      <c r="D1513" s="36" t="s">
        <v>2916</v>
      </c>
      <c r="E1513" s="33" t="s">
        <v>2918</v>
      </c>
      <c r="F1513" s="36" t="s">
        <v>2916</v>
      </c>
      <c r="G1513" s="31"/>
      <c r="H1513" s="34" t="s">
        <v>2915</v>
      </c>
      <c r="I1513" s="34" t="s">
        <v>2915</v>
      </c>
      <c r="J1513" s="36">
        <v>2</v>
      </c>
      <c r="K1513" s="34" t="s">
        <v>2915</v>
      </c>
      <c r="L1513" s="34" t="s">
        <v>2915</v>
      </c>
      <c r="M1513" s="34" t="s">
        <v>2915</v>
      </c>
      <c r="N1513" s="31"/>
      <c r="O1513" s="31"/>
      <c r="P1513" s="36" t="s">
        <v>2916</v>
      </c>
      <c r="Q1513" s="31"/>
      <c r="R1513" s="31"/>
      <c r="S1513" s="36" t="s">
        <v>2916</v>
      </c>
      <c r="T1513" s="34" t="s">
        <v>2915</v>
      </c>
      <c r="U1513" s="34" t="s">
        <v>2915</v>
      </c>
      <c r="V1513" s="36" t="s">
        <v>2916</v>
      </c>
      <c r="W1513" s="34" t="s">
        <v>2915</v>
      </c>
      <c r="X1513" s="34" t="s">
        <v>2915</v>
      </c>
      <c r="Y1513" s="32"/>
      <c r="Z1513" s="31"/>
      <c r="AA1513" s="34" t="s">
        <v>2915</v>
      </c>
      <c r="AB1513" s="34" t="s">
        <v>2915</v>
      </c>
      <c r="AC1513" s="31"/>
    </row>
    <row r="1514" spans="1:29" s="39" customFormat="1" ht="50" customHeight="1">
      <c r="A1514" s="1"/>
      <c r="B1514" s="1"/>
      <c r="C1514" s="1"/>
      <c r="D1514" s="7"/>
      <c r="E1514" s="2"/>
      <c r="F1514" s="2"/>
      <c r="G1514" s="1"/>
      <c r="H1514" s="1"/>
      <c r="I1514" s="1"/>
      <c r="J1514" s="1"/>
      <c r="K1514" s="1"/>
      <c r="L1514" s="1"/>
      <c r="M1514" s="1"/>
      <c r="N1514" s="1"/>
      <c r="O1514" s="3"/>
      <c r="P1514" s="3"/>
      <c r="Q1514" s="1"/>
      <c r="R1514" s="1"/>
      <c r="S1514" s="3"/>
      <c r="T1514" s="3"/>
      <c r="U1514" s="10"/>
      <c r="V1514" s="3"/>
      <c r="W1514" s="3"/>
      <c r="X1514" s="3"/>
      <c r="Y1514" s="30"/>
      <c r="Z1514" s="1"/>
      <c r="AA1514" s="1"/>
      <c r="AB1514" s="1"/>
      <c r="AC1514" s="1"/>
    </row>
    <row r="1515" spans="1:29" s="39" customFormat="1" ht="50" customHeight="1">
      <c r="A1515" s="1"/>
      <c r="B1515" s="1"/>
      <c r="C1515" s="1"/>
      <c r="D1515" s="7"/>
      <c r="E1515" s="2"/>
      <c r="F1515" s="2"/>
      <c r="G1515" s="1"/>
      <c r="H1515" s="1"/>
      <c r="I1515" s="1"/>
      <c r="J1515" s="1"/>
      <c r="K1515" s="1"/>
      <c r="L1515" s="1"/>
      <c r="M1515" s="1"/>
      <c r="N1515" s="1"/>
      <c r="O1515" s="3"/>
      <c r="P1515" s="3"/>
      <c r="Q1515" s="1"/>
      <c r="R1515" s="1"/>
      <c r="S1515" s="3"/>
      <c r="T1515" s="3"/>
      <c r="U1515" s="10"/>
      <c r="V1515" s="3"/>
      <c r="W1515" s="3"/>
      <c r="X1515" s="3"/>
      <c r="Y1515" s="30"/>
      <c r="Z1515" s="1"/>
      <c r="AA1515" s="1"/>
      <c r="AB1515" s="1"/>
      <c r="AC1515" s="1"/>
    </row>
    <row r="1516" spans="1:29" s="39" customFormat="1" ht="50" customHeight="1">
      <c r="A1516" s="1"/>
      <c r="B1516" s="1"/>
      <c r="C1516" s="1"/>
      <c r="D1516" s="7"/>
      <c r="E1516" s="2"/>
      <c r="F1516" s="2"/>
      <c r="G1516" s="1"/>
      <c r="H1516" s="1"/>
      <c r="I1516" s="1"/>
      <c r="J1516" s="1"/>
      <c r="K1516" s="1"/>
      <c r="L1516" s="1"/>
      <c r="M1516" s="1"/>
      <c r="N1516" s="1"/>
      <c r="O1516" s="3"/>
      <c r="P1516" s="3"/>
      <c r="Q1516" s="1"/>
      <c r="R1516" s="1"/>
      <c r="S1516" s="3"/>
      <c r="T1516" s="3"/>
      <c r="U1516" s="10"/>
      <c r="V1516" s="3"/>
      <c r="W1516" s="3"/>
      <c r="X1516" s="3"/>
      <c r="Y1516" s="30"/>
      <c r="Z1516" s="1"/>
      <c r="AA1516" s="1"/>
      <c r="AB1516" s="1"/>
      <c r="AC1516" s="1"/>
    </row>
    <row r="1517" spans="1:29" s="35" customFormat="1" ht="13">
      <c r="A1517" s="1"/>
      <c r="B1517" s="1"/>
      <c r="C1517" s="1"/>
      <c r="D1517" s="7"/>
      <c r="E1517" s="2"/>
      <c r="F1517" s="2"/>
      <c r="G1517" s="1"/>
      <c r="H1517" s="1"/>
      <c r="I1517" s="1"/>
      <c r="J1517" s="1"/>
      <c r="K1517" s="1"/>
      <c r="L1517" s="1"/>
      <c r="M1517" s="1"/>
      <c r="N1517" s="1"/>
      <c r="O1517" s="3"/>
      <c r="P1517" s="3"/>
      <c r="Q1517" s="1"/>
      <c r="R1517" s="1"/>
      <c r="S1517" s="3"/>
      <c r="T1517" s="3"/>
      <c r="U1517" s="10"/>
      <c r="V1517" s="3"/>
      <c r="W1517" s="3"/>
      <c r="X1517" s="3"/>
      <c r="Y1517" s="30"/>
      <c r="Z1517" s="1"/>
      <c r="AA1517" s="1"/>
      <c r="AB1517" s="1"/>
      <c r="AC1517" s="1"/>
    </row>
  </sheetData>
  <phoneticPr fontId="6" type="noConversion"/>
  <conditionalFormatting sqref="L2:M1512">
    <cfRule type="cellIs" dxfId="97" priority="198" operator="lessThan">
      <formula>0</formula>
    </cfRule>
    <cfRule type="cellIs" dxfId="96"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12 L1313:AC1512 A1313:J1512">
    <cfRule type="expression" dxfId="95" priority="196">
      <formula>$L2=0</formula>
    </cfRule>
  </conditionalFormatting>
  <conditionalFormatting sqref="A2:B2">
    <cfRule type="expression" dxfId="94" priority="195">
      <formula>$L2=0</formula>
    </cfRule>
  </conditionalFormatting>
  <conditionalFormatting sqref="N2:R2">
    <cfRule type="expression" dxfId="93" priority="193">
      <formula>$L2=0</formula>
    </cfRule>
  </conditionalFormatting>
  <conditionalFormatting sqref="N2:R2 N1313:R1512">
    <cfRule type="containsBlanks" dxfId="92" priority="194">
      <formula>LEN(TRIM(N2))=0</formula>
    </cfRule>
  </conditionalFormatting>
  <conditionalFormatting sqref="D2:G2">
    <cfRule type="expression" dxfId="91" priority="192">
      <formula>$L2=0</formula>
    </cfRule>
  </conditionalFormatting>
  <conditionalFormatting sqref="C2">
    <cfRule type="expression" dxfId="90" priority="191">
      <formula>$L2=0</formula>
    </cfRule>
  </conditionalFormatting>
  <conditionalFormatting sqref="U2">
    <cfRule type="expression" dxfId="89" priority="190">
      <formula>$L2=0</formula>
    </cfRule>
  </conditionalFormatting>
  <conditionalFormatting sqref="A3:B3">
    <cfRule type="expression" dxfId="88" priority="142">
      <formula>$L3=0</formula>
    </cfRule>
  </conditionalFormatting>
  <conditionalFormatting sqref="N3:R3">
    <cfRule type="expression" dxfId="87" priority="140">
      <formula>$L3=0</formula>
    </cfRule>
  </conditionalFormatting>
  <conditionalFormatting sqref="N3:R3">
    <cfRule type="containsBlanks" dxfId="86" priority="141">
      <formula>LEN(TRIM(N3))=0</formula>
    </cfRule>
  </conditionalFormatting>
  <conditionalFormatting sqref="D3:G3">
    <cfRule type="expression" dxfId="85" priority="139">
      <formula>$L3=0</formula>
    </cfRule>
  </conditionalFormatting>
  <conditionalFormatting sqref="C3">
    <cfRule type="expression" dxfId="84" priority="138">
      <formula>$L3=0</formula>
    </cfRule>
  </conditionalFormatting>
  <conditionalFormatting sqref="A2:B2">
    <cfRule type="duplicateValues" dxfId="83" priority="2717"/>
  </conditionalFormatting>
  <conditionalFormatting sqref="A3:B3">
    <cfRule type="duplicateValues" dxfId="82" priority="2718"/>
  </conditionalFormatting>
  <conditionalFormatting sqref="Y2">
    <cfRule type="expression" dxfId="81" priority="55">
      <formula>$L2=0</formula>
    </cfRule>
  </conditionalFormatting>
  <conditionalFormatting sqref="Z2:AC2">
    <cfRule type="expression" dxfId="80" priority="54">
      <formula>$L2=0</formula>
    </cfRule>
  </conditionalFormatting>
  <conditionalFormatting sqref="Y3:AC3">
    <cfRule type="expression" dxfId="79"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78"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77"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76"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E216:G216 E218:G218 D220:G220 D222:G222 D224:G224 D226:G226 D228:G228 D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75"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74"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73"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72"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71"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70"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cfRule type="expression" dxfId="69"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68"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67"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66"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65"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64"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63" priority="16">
      <formula>$L5=0</formula>
    </cfRule>
  </conditionalFormatting>
  <conditionalFormatting sqref="P1212:P1213">
    <cfRule type="expression" dxfId="62" priority="13">
      <formula>$L1212=0</formula>
    </cfRule>
  </conditionalFormatting>
  <conditionalFormatting sqref="P1212:P1213">
    <cfRule type="containsBlanks" dxfId="61" priority="14">
      <formula>LEN(TRIM(P1212))=0</formula>
    </cfRule>
  </conditionalFormatting>
  <conditionalFormatting sqref="A1313:B1512">
    <cfRule type="duplicateValues" dxfId="60" priority="2754"/>
  </conditionalFormatting>
  <dataValidations disablePrompts="1" count="1">
    <dataValidation type="list" allowBlank="1" showInputMessage="1" showErrorMessage="1" sqref="B228:B237 B165:B226 B2:B163" xr:uid="{623B9E46-E579-8C41-918C-4848932067A0}">
      <formula1>$A$2:$A$1000896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61"/>
  <sheetViews>
    <sheetView topLeftCell="A1443" zoomScale="143" zoomScaleNormal="125" workbookViewId="0">
      <selection activeCell="A1460" sqref="A1460:XFD1460"/>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3" t="s">
        <v>1376</v>
      </c>
      <c r="B1" s="103"/>
      <c r="C1" s="103"/>
      <c r="D1" s="103"/>
      <c r="E1" s="103"/>
      <c r="G1" s="104" t="s">
        <v>1377</v>
      </c>
      <c r="H1" s="104"/>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2919</v>
      </c>
      <c r="L2" s="55" t="s">
        <v>11</v>
      </c>
      <c r="M2" s="53" t="s">
        <v>2917</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2895</v>
      </c>
      <c r="D537" s="58" t="s">
        <v>2521</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1995</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1995</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2015</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2015</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2015</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2017</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2015</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2015</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1959</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2124</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2019</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2018</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1995</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2018</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2015</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2015</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1995</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2015</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2015</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2015</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2015</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2015</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1995</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2015</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2015</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2015</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2028</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2079</v>
      </c>
      <c r="D830" s="58" t="s">
        <v>2015</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2079</v>
      </c>
      <c r="D833" s="58" t="s">
        <v>2015</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2079</v>
      </c>
      <c r="D834" s="58" t="s">
        <v>2015</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2079</v>
      </c>
      <c r="D835" s="58" t="s">
        <v>2015</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2079</v>
      </c>
      <c r="D836" s="58" t="s">
        <v>2015</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2015</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2015</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2015</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2015</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2015</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2015</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1970</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2124</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2125</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2015</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2015</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2015</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2015</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2195</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2015</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2015</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2015</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2015</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2015</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2015</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2015</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2015</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2015</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2196</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2015</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2015</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2015</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2198</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2198</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2015</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2199</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2015</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2208</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2015</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2015</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2015</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2015</v>
      </c>
      <c r="E886" s="58" t="s">
        <v>2203</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2015</v>
      </c>
      <c r="E887" s="58" t="s">
        <v>2204</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2015</v>
      </c>
      <c r="E888" s="58" t="s">
        <v>2205</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2015</v>
      </c>
      <c r="E889" s="58" t="s">
        <v>2206</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2015</v>
      </c>
      <c r="E890" s="58" t="s">
        <v>2207</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2015</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2015</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2015</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2209</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2015</v>
      </c>
      <c r="E895" s="58" t="s">
        <v>2197</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2015</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2015</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2015</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2015</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2210</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2015</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2015</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2015</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2015</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2211</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2015</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2015</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2015</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2015</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2015</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2212</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2015</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2015</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2015</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2015</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2015</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2015</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2015</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2015</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2015</v>
      </c>
      <c r="E924" s="58" t="s">
        <v>2021</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2015</v>
      </c>
      <c r="E925" s="58" t="s">
        <v>1961</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2015</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2015</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2015</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2481</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2015</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2015</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2015</v>
      </c>
      <c r="E938" s="58" t="s">
        <v>2489</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2015</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2015</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2015</v>
      </c>
      <c r="E944" s="58" t="s">
        <v>2318</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2015</v>
      </c>
      <c r="E945" s="58" t="s">
        <v>2314</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2015</v>
      </c>
      <c r="E946" s="58" t="s">
        <v>2316</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2015</v>
      </c>
      <c r="E947" s="58" t="s">
        <v>2278</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2490</v>
      </c>
      <c r="E948" s="58" t="s">
        <v>2299</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2314</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2314</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2285</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2291</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2015</v>
      </c>
      <c r="E953" s="58" t="s">
        <v>2316</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2015</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2015</v>
      </c>
      <c r="E955" s="58" t="s">
        <v>2279</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2315</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2015</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2015</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2493</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2497</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2015</v>
      </c>
      <c r="E961" s="58" t="s">
        <v>2295</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2294</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2497</v>
      </c>
      <c r="D963" s="58"/>
      <c r="E963" s="58" t="s">
        <v>2473</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2498</v>
      </c>
      <c r="D964" s="58"/>
      <c r="E964" s="58" t="s">
        <v>2306</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2475</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2015</v>
      </c>
      <c r="E966" s="58" t="s">
        <v>2314</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2497</v>
      </c>
      <c r="D967" s="58"/>
      <c r="E967" s="58" t="s">
        <v>2475</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2499</v>
      </c>
      <c r="D968" s="58"/>
      <c r="E968" s="58" t="s">
        <v>2336</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2500</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2015</v>
      </c>
      <c r="E971" s="58" t="s">
        <v>2318</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2015</v>
      </c>
      <c r="E972" s="58" t="s">
        <v>2475</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2015</v>
      </c>
      <c r="E973" s="58" t="s">
        <v>2363</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2015</v>
      </c>
      <c r="E974" s="58" t="s">
        <v>2292</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2015</v>
      </c>
      <c r="E975" s="58" t="s">
        <v>2334</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2015</v>
      </c>
      <c r="E976" s="58" t="s">
        <v>2296</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2015</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2504</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2503</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2503</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2505</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1995</v>
      </c>
      <c r="D983" s="58"/>
      <c r="E983" s="58" t="s">
        <v>2368</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2493</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2290</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2503</v>
      </c>
      <c r="E987" s="58" t="s">
        <v>2334</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1995</v>
      </c>
      <c r="D988" s="58"/>
      <c r="E988" s="58" t="s">
        <v>2356</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1995</v>
      </c>
      <c r="D989" s="58"/>
      <c r="E989" s="58" t="s">
        <v>2365</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2506</v>
      </c>
      <c r="D990" s="58" t="s">
        <v>2503</v>
      </c>
      <c r="E990" s="58" t="s">
        <v>2347</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2507</v>
      </c>
      <c r="D991" s="58" t="s">
        <v>1492</v>
      </c>
      <c r="E991" s="58" t="s">
        <v>2367</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2508</v>
      </c>
      <c r="D992" s="58" t="s">
        <v>2500</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2508</v>
      </c>
      <c r="D993" s="58" t="s">
        <v>2500</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2509</v>
      </c>
      <c r="D994" s="58" t="s">
        <v>2015</v>
      </c>
      <c r="E994" s="58" t="s">
        <v>2276</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2510</v>
      </c>
      <c r="D995" s="58" t="s">
        <v>2503</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2511</v>
      </c>
      <c r="D996" s="58" t="s">
        <v>2015</v>
      </c>
      <c r="E996" s="58" t="s">
        <v>2366</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2511</v>
      </c>
      <c r="D997" s="58" t="s">
        <v>2015</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2512</v>
      </c>
      <c r="D998" s="58" t="s">
        <v>2015</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2513</v>
      </c>
      <c r="D999" s="58" t="s">
        <v>2015</v>
      </c>
      <c r="E999" s="58" t="s">
        <v>2293</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2514</v>
      </c>
      <c r="D1000" s="58" t="s">
        <v>2503</v>
      </c>
      <c r="E1000" s="58" t="s">
        <v>2472</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2515</v>
      </c>
      <c r="D1001" s="58" t="s">
        <v>990</v>
      </c>
      <c r="E1001" s="58" t="s">
        <v>2308</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2516</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2516</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2516</v>
      </c>
      <c r="E1004" s="58" t="s">
        <v>2473</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2516</v>
      </c>
      <c r="E1005" s="58" t="s">
        <v>2322</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2518</v>
      </c>
      <c r="D1006" s="58" t="s">
        <v>2519</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2520</v>
      </c>
      <c r="D1007" s="58" t="s">
        <v>2521</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2520</v>
      </c>
      <c r="D1008" s="58" t="s">
        <v>2521</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2522</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2523</v>
      </c>
      <c r="D1010" s="58" t="s">
        <v>2503</v>
      </c>
      <c r="E1010" s="58" t="s">
        <v>2348</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2524</v>
      </c>
      <c r="D1011" s="58" t="s">
        <v>2503</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2490</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2529</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2529</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2015</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2015</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2015</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2500</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2015</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2015</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2015</v>
      </c>
      <c r="E1021" s="58" t="s">
        <v>2310</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2015</v>
      </c>
      <c r="E1022" s="58" t="s">
        <v>2323</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2015</v>
      </c>
      <c r="E1023" s="58" t="s">
        <v>2335</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2015</v>
      </c>
      <c r="E1024" s="58" t="s">
        <v>2345</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2015</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2015</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2493</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2015</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2500</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2015</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2015</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2015</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2015</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2015</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2015</v>
      </c>
      <c r="E1035" s="58" t="s">
        <v>2494</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2015</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2015</v>
      </c>
      <c r="E1037" s="58" t="s">
        <v>2494</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2015</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2015</v>
      </c>
      <c r="E1039" s="58" t="s">
        <v>2284</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2493</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2528</v>
      </c>
      <c r="D1041" s="58" t="s">
        <v>2493</v>
      </c>
      <c r="E1041" s="58" t="s">
        <v>2480</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2015</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2015</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2015</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2493</v>
      </c>
      <c r="E1045" s="58" t="s">
        <v>2360</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2493</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2493</v>
      </c>
      <c r="E1047" s="58" t="s">
        <v>2363</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2500</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2500</v>
      </c>
      <c r="E1049" s="58" t="s">
        <v>2311</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2500</v>
      </c>
      <c r="E1050" s="58" t="s">
        <v>2495</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2500</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2500</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2500</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2500</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2500</v>
      </c>
      <c r="E1055" s="58" t="s">
        <v>2495</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2500</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2500</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2500</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2503</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2530</v>
      </c>
      <c r="E1060" s="58" t="s">
        <v>1966</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2584</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2015</v>
      </c>
      <c r="E1062" s="58" t="s">
        <v>2276</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2293</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2586</v>
      </c>
    </row>
    <row r="1064" spans="1:13" ht="20" customHeight="1">
      <c r="A1064" s="57">
        <v>45483</v>
      </c>
      <c r="B1064" s="58"/>
      <c r="C1064" s="58"/>
      <c r="D1064" s="58" t="s">
        <v>2015</v>
      </c>
      <c r="E1064" s="58" t="s">
        <v>2301</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2015</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2015</v>
      </c>
      <c r="E1066" s="58" t="s">
        <v>2545</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2015</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2015</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2015</v>
      </c>
      <c r="E1069" s="58"/>
      <c r="F1069" s="59" t="s">
        <v>2587</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2015</v>
      </c>
      <c r="E1070" s="58" t="s">
        <v>2300</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2015</v>
      </c>
      <c r="E1071" s="58" t="s">
        <v>2343</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2015</v>
      </c>
      <c r="E1072" s="58" t="s">
        <v>2342</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2015</v>
      </c>
      <c r="E1073" s="58" t="s">
        <v>2301</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2015</v>
      </c>
      <c r="E1074" s="58" t="s">
        <v>2297</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2015</v>
      </c>
      <c r="E1075" s="58" t="s">
        <v>2309</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2015</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2493</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2493</v>
      </c>
      <c r="E1078" s="58" t="s">
        <v>2310</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2493</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2493</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2493</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2503</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2503</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2503</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2521</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2500</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2500</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2500</v>
      </c>
      <c r="E1088" s="58" t="s">
        <v>2538</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2500</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2500</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2588</v>
      </c>
      <c r="E1091" s="58" t="s">
        <v>2363</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2644</v>
      </c>
      <c r="D1092" s="58"/>
      <c r="E1092" s="58" t="s">
        <v>2298</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2284</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2500</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2503</v>
      </c>
      <c r="E1095" s="58" t="s">
        <v>2535</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2015</v>
      </c>
      <c r="E1098" s="58" t="s">
        <v>2478</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2015</v>
      </c>
      <c r="E1099" s="58" t="s">
        <v>2346</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2015</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2644</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2644</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2644</v>
      </c>
      <c r="D1103" s="58"/>
      <c r="E1103" s="58" t="s">
        <v>2363</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2015</v>
      </c>
      <c r="E1104" s="58" t="s">
        <v>2333</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2503</v>
      </c>
      <c r="E1105" s="58" t="s">
        <v>2313</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2503</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2644</v>
      </c>
      <c r="D1107" s="58"/>
      <c r="E1107" s="58" t="s">
        <v>2547</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2166</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2503</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2519</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2503</v>
      </c>
      <c r="E1111" s="58" t="s">
        <v>2486</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2802</v>
      </c>
      <c r="D1112" s="58" t="s">
        <v>2599</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2802</v>
      </c>
      <c r="D1113" s="58" t="s">
        <v>2599</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2802</v>
      </c>
      <c r="D1114" s="58" t="s">
        <v>2599</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2802</v>
      </c>
      <c r="D1115" s="58" t="s">
        <v>2599</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2644</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2503</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2015</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2015</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2015</v>
      </c>
      <c r="E1123" s="58" t="s">
        <v>2536</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2606</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2369</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2015</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2644</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2015</v>
      </c>
      <c r="E1128" s="58" t="s">
        <v>2282</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2015</v>
      </c>
      <c r="E1129" s="58" t="s">
        <v>2321</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2015</v>
      </c>
      <c r="E1130" s="58" t="s">
        <v>2364</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2015</v>
      </c>
      <c r="E1131" s="58" t="s">
        <v>2280</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2644</v>
      </c>
      <c r="D1132" s="58"/>
      <c r="E1132" s="58" t="s">
        <v>2362</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2644</v>
      </c>
      <c r="D1133" s="58"/>
      <c r="E1133" s="58" t="s">
        <v>2288</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2644</v>
      </c>
      <c r="D1134" s="58"/>
      <c r="E1134" s="58" t="s">
        <v>2534</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2644</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2644</v>
      </c>
      <c r="D1136" s="58"/>
      <c r="E1136" s="58" t="s">
        <v>2541</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2493</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2493</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2493</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2493</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2493</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2493</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2493</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2493</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2644</v>
      </c>
      <c r="D1145" s="58"/>
      <c r="E1145" s="58" t="s">
        <v>2627</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2628</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2503</v>
      </c>
      <c r="E1147" s="58" t="s">
        <v>2616</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2503</v>
      </c>
      <c r="E1148" s="58" t="s">
        <v>2625</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2503</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2853</v>
      </c>
      <c r="D1151" s="58" t="s">
        <v>2599</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2945</v>
      </c>
      <c r="D1152" s="58" t="s">
        <v>2521</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2873</v>
      </c>
      <c r="D1154" s="58" t="s">
        <v>2521</v>
      </c>
      <c r="E1154" s="58" t="s">
        <v>2617</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2954</v>
      </c>
      <c r="D1155" s="58" t="s">
        <v>2521</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2954</v>
      </c>
      <c r="D1156" s="58" t="s">
        <v>2521</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2892</v>
      </c>
      <c r="D1157" s="58" t="s">
        <v>2521</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2644</v>
      </c>
      <c r="D1158" s="58"/>
      <c r="E1158" s="58" t="s">
        <v>2606</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2493</v>
      </c>
      <c r="E1159" s="58" t="s">
        <v>2292</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2493</v>
      </c>
      <c r="E1160" s="58" t="s">
        <v>2319</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2493</v>
      </c>
      <c r="E1161" s="58" t="s">
        <v>2319</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2493</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2493</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2493</v>
      </c>
      <c r="E1164" s="58" t="s">
        <v>2307</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2493</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2015</v>
      </c>
      <c r="E1166" s="58" t="s">
        <v>2533</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2503</v>
      </c>
      <c r="E1167" s="58" t="s">
        <v>2624</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2516</v>
      </c>
      <c r="E1168" s="58" t="s">
        <v>2603</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2645</v>
      </c>
      <c r="D1171" s="58"/>
      <c r="E1171" s="58" t="s">
        <v>2616</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2015</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2493</v>
      </c>
      <c r="E1174" s="58" t="s">
        <v>2283</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2493</v>
      </c>
      <c r="E1175" s="58" t="s">
        <v>2550</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2493</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2493</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2493</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2493</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2493</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2493</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2493</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2493</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2015</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2493</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2015</v>
      </c>
      <c r="E1186" s="58" t="s">
        <v>2312</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2015</v>
      </c>
      <c r="E1187" s="58" t="s">
        <v>2296</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2015</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3061</v>
      </c>
      <c r="D1189" s="58" t="s">
        <v>2521</v>
      </c>
      <c r="E1189" s="58" t="s">
        <v>2547</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3060</v>
      </c>
      <c r="D1190" s="58" t="s">
        <v>2521</v>
      </c>
      <c r="E1190" s="58" t="s">
        <v>2654</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2015</v>
      </c>
      <c r="E1191" s="58" t="s">
        <v>2725</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2851</v>
      </c>
      <c r="D1192" s="58" t="s">
        <v>2015</v>
      </c>
      <c r="E1192" s="58" t="s">
        <v>2614</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2015</v>
      </c>
      <c r="E1193" s="58" t="s">
        <v>2349</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2015</v>
      </c>
      <c r="E1194" s="58" t="s">
        <v>2602</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2015</v>
      </c>
      <c r="E1195" s="58" t="s">
        <v>2609</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2015</v>
      </c>
      <c r="E1196" s="58" t="s">
        <v>2719</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2802</v>
      </c>
      <c r="D1197" s="58" t="s">
        <v>2015</v>
      </c>
      <c r="E1197" s="58" t="s">
        <v>2669</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2803</v>
      </c>
      <c r="D1198" s="58" t="s">
        <v>2015</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2804</v>
      </c>
      <c r="D1199" s="58" t="s">
        <v>2015</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2805</v>
      </c>
      <c r="D1200" s="58" t="s">
        <v>2015</v>
      </c>
      <c r="E1200" s="58" t="s">
        <v>2781</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2805</v>
      </c>
      <c r="D1201" s="58" t="s">
        <v>2015</v>
      </c>
      <c r="E1201" s="58" t="s">
        <v>2783</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2806</v>
      </c>
      <c r="D1202" s="58" t="s">
        <v>2015</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2806</v>
      </c>
      <c r="D1203" s="58" t="s">
        <v>2015</v>
      </c>
      <c r="E1203" s="58" t="s">
        <v>2655</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2807</v>
      </c>
      <c r="D1204" s="58" t="s">
        <v>2015</v>
      </c>
      <c r="E1204" s="58" t="s">
        <v>2603</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2808</v>
      </c>
      <c r="D1205" s="58" t="s">
        <v>2015</v>
      </c>
      <c r="E1205" s="58" t="s">
        <v>2737</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2809</v>
      </c>
      <c r="D1206" s="58" t="s">
        <v>2015</v>
      </c>
      <c r="E1206" s="58" t="s">
        <v>2749</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2810</v>
      </c>
      <c r="D1207" s="58" t="s">
        <v>2015</v>
      </c>
      <c r="E1207" s="58" t="s">
        <v>2826</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2810</v>
      </c>
      <c r="D1208" s="58" t="s">
        <v>2015</v>
      </c>
      <c r="E1208" s="58" t="s">
        <v>2827</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2834</v>
      </c>
      <c r="D1209" s="58" t="s">
        <v>2015</v>
      </c>
      <c r="E1209" s="58" t="s">
        <v>2735</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2834</v>
      </c>
      <c r="D1210" s="58" t="s">
        <v>2015</v>
      </c>
      <c r="E1210" s="58" t="s">
        <v>2275</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2836</v>
      </c>
      <c r="D1211" s="58" t="s">
        <v>2015</v>
      </c>
      <c r="E1211" s="58" t="s">
        <v>2636</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2837</v>
      </c>
      <c r="D1212" s="58" t="s">
        <v>2015</v>
      </c>
      <c r="E1212" s="58" t="s">
        <v>2607</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2838</v>
      </c>
      <c r="D1213" s="58" t="s">
        <v>2015</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2839</v>
      </c>
      <c r="D1214" s="58" t="s">
        <v>2015</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2840</v>
      </c>
      <c r="D1215" s="58" t="s">
        <v>2015</v>
      </c>
      <c r="E1215" s="58" t="s">
        <v>2812</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2850</v>
      </c>
      <c r="D1216" s="58" t="s">
        <v>2015</v>
      </c>
      <c r="E1216" s="58" t="s">
        <v>2747</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2850</v>
      </c>
      <c r="D1217" s="58" t="s">
        <v>2015</v>
      </c>
      <c r="E1217" s="58" t="s">
        <v>2733</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2850</v>
      </c>
      <c r="D1218" s="58" t="s">
        <v>2015</v>
      </c>
      <c r="E1218" s="58" t="s">
        <v>2729</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2850</v>
      </c>
      <c r="D1219" s="58" t="s">
        <v>2015</v>
      </c>
      <c r="E1219" s="58" t="s">
        <v>2344</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2850</v>
      </c>
      <c r="D1220" s="58" t="s">
        <v>2015</v>
      </c>
      <c r="E1220" s="58" t="s">
        <v>2607</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2850</v>
      </c>
      <c r="D1221" s="58" t="s">
        <v>2015</v>
      </c>
      <c r="E1221" s="58" t="s">
        <v>2778</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2850</v>
      </c>
      <c r="D1222" s="58" t="s">
        <v>2015</v>
      </c>
      <c r="E1222" s="58" t="s">
        <v>2782</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2852</v>
      </c>
      <c r="D1223" s="58"/>
      <c r="E1223" s="58" t="s">
        <v>2783</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2854</v>
      </c>
      <c r="D1224" s="58" t="s">
        <v>2599</v>
      </c>
      <c r="E1224" s="58" t="s">
        <v>2614</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2836</v>
      </c>
      <c r="D1225" s="58" t="s">
        <v>2599</v>
      </c>
      <c r="E1225" s="58" t="s">
        <v>2656</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2855</v>
      </c>
      <c r="D1226" s="58" t="s">
        <v>2599</v>
      </c>
      <c r="E1226" s="58" t="s">
        <v>2683</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2856</v>
      </c>
      <c r="D1227" s="58" t="s">
        <v>2599</v>
      </c>
      <c r="E1227" s="58" t="s">
        <v>2615</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2857</v>
      </c>
      <c r="D1228" s="58" t="s">
        <v>2599</v>
      </c>
      <c r="E1228" s="58" t="s">
        <v>2812</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2807</v>
      </c>
      <c r="D1229" s="58" t="s">
        <v>2599</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2807</v>
      </c>
      <c r="D1230" s="58" t="s">
        <v>2599</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2858</v>
      </c>
      <c r="D1231" s="58" t="s">
        <v>2599</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2858</v>
      </c>
      <c r="D1232" s="58" t="s">
        <v>2599</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2859</v>
      </c>
      <c r="D1233" s="58" t="s">
        <v>2015</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2860</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2861</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2644</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2863</v>
      </c>
      <c r="D1239" s="58" t="s">
        <v>2493</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2864</v>
      </c>
      <c r="D1240" s="58" t="s">
        <v>2493</v>
      </c>
      <c r="E1240" s="58" t="s">
        <v>2601</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2865</v>
      </c>
      <c r="D1241" s="58" t="s">
        <v>2493</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2866</v>
      </c>
      <c r="D1242" s="58" t="s">
        <v>2493</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2867</v>
      </c>
      <c r="D1243" s="58" t="s">
        <v>2493</v>
      </c>
      <c r="E1243" s="58" t="s">
        <v>2706</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2867</v>
      </c>
      <c r="D1244" s="58" t="s">
        <v>2493</v>
      </c>
      <c r="E1244" s="58" t="s">
        <v>2333</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2868</v>
      </c>
      <c r="D1245" s="58" t="s">
        <v>2493</v>
      </c>
      <c r="E1245" s="58" t="s">
        <v>2685</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2868</v>
      </c>
      <c r="D1246" s="58" t="s">
        <v>2493</v>
      </c>
      <c r="E1246" s="58" t="s">
        <v>2693</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2870</v>
      </c>
      <c r="D1247" s="58" t="s">
        <v>2493</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2871</v>
      </c>
      <c r="D1248" s="58" t="s">
        <v>2493</v>
      </c>
      <c r="E1248" s="58" t="s">
        <v>2652</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3064</v>
      </c>
      <c r="D1249" s="58" t="s">
        <v>2493</v>
      </c>
      <c r="E1249" s="58" t="s">
        <v>2722</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2872</v>
      </c>
      <c r="D1250" s="58" t="s">
        <v>2493</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2873</v>
      </c>
      <c r="D1251" s="58" t="s">
        <v>2493</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2874</v>
      </c>
      <c r="D1252" s="58" t="s">
        <v>2493</v>
      </c>
      <c r="E1252" s="58" t="s">
        <v>2724</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2875</v>
      </c>
      <c r="D1253" s="58" t="s">
        <v>2493</v>
      </c>
      <c r="E1253" s="58" t="s">
        <v>2690</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2875</v>
      </c>
      <c r="D1254" s="58" t="s">
        <v>2493</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2876</v>
      </c>
      <c r="D1255" s="58" t="s">
        <v>2493</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2877</v>
      </c>
      <c r="D1256" s="58" t="s">
        <v>2503</v>
      </c>
      <c r="E1256" s="58" t="s">
        <v>2669</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2861</v>
      </c>
      <c r="D1257" s="58"/>
      <c r="E1257" s="58" t="s">
        <v>2672</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2877</v>
      </c>
      <c r="D1258" s="58" t="s">
        <v>2503</v>
      </c>
      <c r="E1258" s="58" t="s">
        <v>2655</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2878</v>
      </c>
      <c r="D1259" s="58" t="s">
        <v>2503</v>
      </c>
      <c r="E1259" s="58" t="s">
        <v>2312</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2879</v>
      </c>
      <c r="D1260" s="58" t="s">
        <v>2505</v>
      </c>
      <c r="E1260" s="58" t="s">
        <v>2747</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2880</v>
      </c>
      <c r="D1261" s="58" t="s">
        <v>2503</v>
      </c>
      <c r="E1261" s="58" t="s">
        <v>2811</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2881</v>
      </c>
      <c r="D1262" s="58" t="s">
        <v>2503</v>
      </c>
      <c r="E1262" s="58" t="s">
        <v>2652</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2882</v>
      </c>
      <c r="D1263" s="58" t="s">
        <v>2503</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2883</v>
      </c>
      <c r="D1264" s="58" t="s">
        <v>2505</v>
      </c>
      <c r="E1264" s="58" t="s">
        <v>2884</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2889</v>
      </c>
      <c r="D1265" s="58" t="s">
        <v>2521</v>
      </c>
      <c r="E1265" s="58" t="s">
        <v>2731</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2890</v>
      </c>
      <c r="D1266" s="58" t="s">
        <v>2521</v>
      </c>
      <c r="E1266" s="58" t="s">
        <v>2655</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2853</v>
      </c>
      <c r="D1267" s="58" t="s">
        <v>2521</v>
      </c>
      <c r="E1267" s="58" t="s">
        <v>2665</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2853</v>
      </c>
      <c r="D1268" s="58" t="s">
        <v>2521</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2891</v>
      </c>
      <c r="D1269" s="58" t="s">
        <v>2521</v>
      </c>
      <c r="E1269" s="58" t="s">
        <v>2637</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2892</v>
      </c>
      <c r="D1270" s="58" t="s">
        <v>2521</v>
      </c>
      <c r="E1270" s="58" t="s">
        <v>2681</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2893</v>
      </c>
      <c r="D1271" s="58" t="s">
        <v>2521</v>
      </c>
      <c r="E1271" s="58" t="s">
        <v>2731</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2894</v>
      </c>
      <c r="D1272" s="58" t="s">
        <v>2521</v>
      </c>
      <c r="E1272" s="58" t="s">
        <v>2615</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2895</v>
      </c>
      <c r="D1273" s="58" t="s">
        <v>2521</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2896</v>
      </c>
      <c r="D1274" s="58" t="s">
        <v>2521</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2897</v>
      </c>
      <c r="D1275" s="58" t="s">
        <v>2521</v>
      </c>
      <c r="E1275" s="58" t="s">
        <v>2770</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2897</v>
      </c>
      <c r="D1276" s="58" t="s">
        <v>2521</v>
      </c>
      <c r="E1276" s="58" t="s">
        <v>2759</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2899</v>
      </c>
      <c r="D1277" s="58" t="s">
        <v>2898</v>
      </c>
      <c r="E1277" s="58" t="s">
        <v>2707</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2900</v>
      </c>
      <c r="D1278" s="58" t="s">
        <v>2902</v>
      </c>
      <c r="E1278" s="58" t="s">
        <v>2339</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2900</v>
      </c>
      <c r="D1279" s="58" t="s">
        <v>2902</v>
      </c>
      <c r="E1279" s="58" t="s">
        <v>2357</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2901</v>
      </c>
      <c r="D1280" s="58" t="s">
        <v>2902</v>
      </c>
      <c r="E1280" s="58" t="s">
        <v>2679</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2901</v>
      </c>
      <c r="D1281" s="58" t="s">
        <v>2902</v>
      </c>
      <c r="E1281" s="58" t="s">
        <v>2814</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2903</v>
      </c>
      <c r="D1282" s="58" t="s">
        <v>2902</v>
      </c>
      <c r="E1282" s="58" t="s">
        <v>2815</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2904</v>
      </c>
      <c r="D1283" s="58" t="s">
        <v>2902</v>
      </c>
      <c r="E1283" s="58" t="s">
        <v>2625</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2905</v>
      </c>
      <c r="D1284" s="58" t="s">
        <v>2902</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2906</v>
      </c>
      <c r="D1285" s="58" t="s">
        <v>2902</v>
      </c>
      <c r="E1285" s="58" t="s">
        <v>2692</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2907</v>
      </c>
      <c r="D1286" s="58" t="s">
        <v>2902</v>
      </c>
      <c r="E1286" s="58" t="s">
        <v>2869</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2907</v>
      </c>
      <c r="D1287" s="58" t="s">
        <v>2902</v>
      </c>
      <c r="E1287" s="58" t="s">
        <v>2692</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2907</v>
      </c>
      <c r="D1288" s="58" t="s">
        <v>2902</v>
      </c>
      <c r="E1288" s="58" t="s">
        <v>2686</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2908</v>
      </c>
      <c r="D1289" s="58" t="s">
        <v>2902</v>
      </c>
      <c r="E1289" s="58" t="s">
        <v>2679</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2908</v>
      </c>
      <c r="D1290" s="58" t="s">
        <v>2902</v>
      </c>
      <c r="E1290" s="58" t="s">
        <v>2664</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2909</v>
      </c>
      <c r="D1291" s="58" t="s">
        <v>2902</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2909</v>
      </c>
      <c r="D1292" s="58" t="s">
        <v>2902</v>
      </c>
      <c r="E1292" s="58" t="s">
        <v>2287</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2910</v>
      </c>
      <c r="D1293" s="58" t="s">
        <v>2902</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2910</v>
      </c>
      <c r="D1294" s="58" t="s">
        <v>2902</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2912</v>
      </c>
      <c r="D1295" s="58" t="s">
        <v>2913</v>
      </c>
      <c r="E1295" s="58" t="s">
        <v>2885</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2876</v>
      </c>
      <c r="D1296" s="58" t="s">
        <v>2493</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2927</v>
      </c>
      <c r="D1297" s="58" t="s">
        <v>2015</v>
      </c>
      <c r="E1297" s="58" t="s">
        <v>2637</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2928</v>
      </c>
      <c r="D1298" s="58" t="s">
        <v>2015</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2897</v>
      </c>
      <c r="D1299" s="58" t="s">
        <v>2015</v>
      </c>
      <c r="E1299" s="58" t="s">
        <v>2286</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2933</v>
      </c>
      <c r="C1300" s="58" t="s">
        <v>2932</v>
      </c>
      <c r="D1300" s="58" t="s">
        <v>226</v>
      </c>
      <c r="E1300" s="58" t="s">
        <v>2674</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2934</v>
      </c>
      <c r="D1301" s="58" t="s">
        <v>2503</v>
      </c>
      <c r="E1301" s="58" t="s">
        <v>2361</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2935</v>
      </c>
      <c r="D1302" s="58" t="s">
        <v>1492</v>
      </c>
      <c r="E1302" s="58" t="s">
        <v>2706</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2936</v>
      </c>
      <c r="D1303" s="58" t="s">
        <v>1492</v>
      </c>
      <c r="E1303" s="58" t="s">
        <v>2656</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2937</v>
      </c>
      <c r="D1304" s="58" t="s">
        <v>1492</v>
      </c>
      <c r="E1304" s="58" t="s">
        <v>2656</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2939</v>
      </c>
      <c r="D1305" s="58" t="s">
        <v>2940</v>
      </c>
      <c r="E1305" s="58" t="s">
        <v>2702</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2941</v>
      </c>
      <c r="D1306" s="58" t="s">
        <v>2940</v>
      </c>
      <c r="E1306" s="58" t="s">
        <v>2655</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2941</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2875</v>
      </c>
      <c r="D1308" s="58" t="s">
        <v>1492</v>
      </c>
      <c r="E1308" s="58" t="s">
        <v>2653</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2944</v>
      </c>
      <c r="D1309" s="58" t="s">
        <v>1492</v>
      </c>
      <c r="E1309" s="58" t="s">
        <v>2623</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2945</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2946</v>
      </c>
      <c r="D1311" s="58" t="s">
        <v>1492</v>
      </c>
      <c r="E1311" s="58" t="s">
        <v>2682</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2949</v>
      </c>
      <c r="D1312" s="58" t="s">
        <v>1492</v>
      </c>
      <c r="E1312" s="58" t="s">
        <v>2948</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2950</v>
      </c>
      <c r="D1313" s="58" t="s">
        <v>2500</v>
      </c>
      <c r="E1313" s="58" t="s">
        <v>2300</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2474</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2951</v>
      </c>
      <c r="D1316" s="58" t="s">
        <v>226</v>
      </c>
      <c r="E1316" s="58" t="s">
        <v>2361</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2866</v>
      </c>
      <c r="D1317" s="58" t="s">
        <v>226</v>
      </c>
      <c r="E1317" s="58" t="s">
        <v>2747</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2952</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2953</v>
      </c>
      <c r="D1319" s="58" t="s">
        <v>226</v>
      </c>
      <c r="E1319" s="58" t="s">
        <v>1942</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2837</v>
      </c>
      <c r="D1320" s="58" t="s">
        <v>990</v>
      </c>
      <c r="E1320" s="58" t="s">
        <v>2669</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2015</v>
      </c>
      <c r="E1322" s="58" t="s">
        <v>2617</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2955</v>
      </c>
      <c r="C1323" s="58"/>
      <c r="D1323" s="58"/>
      <c r="E1323" s="58" t="s">
        <v>2654</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2956</v>
      </c>
      <c r="D1324" s="58" t="s">
        <v>2599</v>
      </c>
      <c r="E1324" s="58" t="s">
        <v>2672</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2015</v>
      </c>
      <c r="E1325" s="58" t="s">
        <v>2609</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2638</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2965</v>
      </c>
      <c r="D1327" s="58"/>
      <c r="E1327" s="58" t="s">
        <v>2797</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3059</v>
      </c>
      <c r="D1329" s="58" t="s">
        <v>2521</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3062</v>
      </c>
      <c r="D1332" s="58" t="s">
        <v>2521</v>
      </c>
      <c r="E1332" s="58" t="s">
        <v>2578</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2965</v>
      </c>
      <c r="D1333" s="58"/>
      <c r="E1333" s="58" t="s">
        <v>2789</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2015</v>
      </c>
      <c r="E1334" s="58" t="s">
        <v>2706</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2680</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2309</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2015</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2493</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2299</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2320</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2848</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2733</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2015</v>
      </c>
      <c r="E1344" s="58" t="s">
        <v>2551</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2015</v>
      </c>
      <c r="E1345" s="58" t="s">
        <v>2974</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2015</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2015</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2973</v>
      </c>
      <c r="D1348" s="58" t="s">
        <v>2015</v>
      </c>
      <c r="E1348" s="58" t="s">
        <v>2750</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2803</v>
      </c>
      <c r="D1349" s="58" t="s">
        <v>2015</v>
      </c>
      <c r="E1349" s="58" t="s">
        <v>2720</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2537</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2539</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2860</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2015</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2545</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2965</v>
      </c>
      <c r="D1364" s="58"/>
      <c r="E1364" s="58" t="s">
        <v>2787</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2980</v>
      </c>
      <c r="D1365" s="58"/>
      <c r="E1365" s="58" t="s">
        <v>2816</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2980</v>
      </c>
      <c r="D1366" s="58"/>
      <c r="E1366" s="58" t="s">
        <v>2819</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2980</v>
      </c>
      <c r="D1367" s="58"/>
      <c r="E1367" s="58" t="s">
        <v>2843</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2982</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2988</v>
      </c>
      <c r="E1378" s="58" t="s">
        <v>2869</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2988</v>
      </c>
      <c r="E1379" s="58" t="s">
        <v>2691</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2988</v>
      </c>
      <c r="E1380" s="58" t="s">
        <v>2989</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2988</v>
      </c>
      <c r="E1381" s="58" t="s">
        <v>2989</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2988</v>
      </c>
      <c r="E1382" s="58" t="s">
        <v>2990</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2988</v>
      </c>
      <c r="E1383" s="58" t="s">
        <v>2992</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2988</v>
      </c>
      <c r="E1384" s="58" t="s">
        <v>2704</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2988</v>
      </c>
      <c r="E1385" s="58" t="s">
        <v>2704</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2493</v>
      </c>
      <c r="E1386" s="58" t="s">
        <v>2996</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2988</v>
      </c>
      <c r="E1387" s="58" t="s">
        <v>2996</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2988</v>
      </c>
      <c r="E1388" s="58" t="s">
        <v>2995</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2988</v>
      </c>
      <c r="E1389" s="58" t="s">
        <v>2994</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2861</v>
      </c>
      <c r="D1390" s="58"/>
      <c r="E1390" s="58" t="s">
        <v>2830</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2015</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2988</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2876</v>
      </c>
      <c r="D1394" s="58" t="s">
        <v>2493</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2997</v>
      </c>
      <c r="D1395" s="58" t="s">
        <v>2493</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2988</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2730</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2988</v>
      </c>
      <c r="E1398" s="58" t="s">
        <v>2730</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2737</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2988</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2988</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2988</v>
      </c>
      <c r="E1402" s="58" t="s">
        <v>2734</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2988</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2988</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2988</v>
      </c>
      <c r="E1405" s="58" t="s">
        <v>2718</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2736</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2493</v>
      </c>
      <c r="E1407" s="58" t="s">
        <v>2056</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2861</v>
      </c>
      <c r="D1408" s="58"/>
      <c r="E1408" s="58" t="s">
        <v>2829</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3066</v>
      </c>
      <c r="D1409" s="58" t="s">
        <v>2599</v>
      </c>
      <c r="E1409" s="58" t="s">
        <v>2926</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3065</v>
      </c>
      <c r="D1410" s="58" t="s">
        <v>2493</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3065</v>
      </c>
      <c r="D1412" s="58" t="s">
        <v>2493</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2015</v>
      </c>
      <c r="E1413" s="58" t="s">
        <v>2602</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2510</v>
      </c>
      <c r="D1415" s="58" t="s">
        <v>2599</v>
      </c>
      <c r="E1415" s="58" t="s">
        <v>3054</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2824</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2503</v>
      </c>
      <c r="E1417" s="58" t="s">
        <v>2798</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2786</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2521</v>
      </c>
      <c r="E1419" s="58" t="s">
        <v>2277</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2940</v>
      </c>
      <c r="D1421" s="58" t="s">
        <v>2521</v>
      </c>
      <c r="E1421" s="58" t="s">
        <v>2738</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3065</v>
      </c>
      <c r="D1422" s="58" t="s">
        <v>2493</v>
      </c>
      <c r="E1422" s="58" t="s">
        <v>2666</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2503</v>
      </c>
      <c r="E1423" s="58" t="s">
        <v>2685</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2503</v>
      </c>
      <c r="E1424" s="58" t="s">
        <v>2691</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3104</v>
      </c>
      <c r="D1425" s="58" t="s">
        <v>2599</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3105</v>
      </c>
      <c r="D1426" s="58" t="s">
        <v>2599</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3106</v>
      </c>
      <c r="D1427" s="58" t="s">
        <v>2516</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2946</v>
      </c>
      <c r="D1428" s="58" t="s">
        <v>2516</v>
      </c>
      <c r="E1428" s="58" t="s">
        <v>2760</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3108</v>
      </c>
      <c r="D1429" s="58" t="s">
        <v>2599</v>
      </c>
      <c r="E1429" s="58" t="s">
        <v>2544</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3110</v>
      </c>
      <c r="D1430" s="58" t="s">
        <v>2521</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3109</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2493</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2493</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3110</v>
      </c>
      <c r="D1434" s="58" t="s">
        <v>2521</v>
      </c>
      <c r="E1434" s="58" t="s">
        <v>2775</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3111</v>
      </c>
      <c r="D1435" s="58" t="s">
        <v>2521</v>
      </c>
      <c r="E1435" s="58" t="s">
        <v>2751</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3112</v>
      </c>
      <c r="D1436" s="58" t="s">
        <v>2015</v>
      </c>
      <c r="E1436" s="58" t="s">
        <v>2828</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3112</v>
      </c>
      <c r="D1437" s="58" t="s">
        <v>2015</v>
      </c>
      <c r="E1437" s="58" t="s">
        <v>2702</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3113</v>
      </c>
      <c r="D1438" s="58" t="s">
        <v>2015</v>
      </c>
      <c r="E1438" s="58" t="s">
        <v>2640</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c r="D1439" s="58" t="s">
        <v>2015</v>
      </c>
      <c r="E1439" s="58"/>
      <c r="F1439" s="59" t="str">
        <f>IFERROR(VLOOKUP(VENTAS[[#This Row],[Código del producto Vendido]],STOCK[],5,FALSE),"-")</f>
        <v>-</v>
      </c>
      <c r="G1439" s="59"/>
      <c r="H1439" s="60"/>
      <c r="I1439" s="60">
        <f>VENTAS[[#This Row],[Cantidad]]*VENTAS[[#This Row],[Precio Venta]]</f>
        <v>0</v>
      </c>
      <c r="J1439" s="60">
        <f>IF(VENTAS[[#This Row],[Nombre del Gestor]]&gt;1,  VENTAS[[#This Row],[Total]]*10%, 0)</f>
        <v>0</v>
      </c>
      <c r="K1439" s="60">
        <f>IFERROR(VLOOKUP(VENTAS[[#This Row],[Código del producto Vendido]],STOCK[],16,FALSE)*VENTAS[[#This Row],[Cantidad]] + VLOOKUP(VENTAS[[#This Row],[Código del producto Vendido]],STOCK[],19,FALSE)*VENTAS[[#This Row],[Cantidad]],VENTAS[[#This Row],[Total]])</f>
        <v>0</v>
      </c>
      <c r="L1439" s="60">
        <f>VENTAS[[#This Row],[Total]]-VENTAS[[#This Row],[Comisión 10%]]-VENTAS[[#This Row],[Costo SIN Comision]]</f>
        <v>0</v>
      </c>
      <c r="M1439" s="60"/>
    </row>
    <row r="1440" spans="1:13" ht="20" customHeight="1">
      <c r="A1440" s="57">
        <v>45542</v>
      </c>
      <c r="B1440" s="58"/>
      <c r="C1440" s="58" t="s">
        <v>3115</v>
      </c>
      <c r="D1440" s="58" t="s">
        <v>2902</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3116</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3116</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3116</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3116</v>
      </c>
      <c r="D1444" s="58" t="s">
        <v>226</v>
      </c>
      <c r="E1444" s="58" t="s">
        <v>2685</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3116</v>
      </c>
      <c r="D1445" s="58" t="s">
        <v>226</v>
      </c>
      <c r="E1445" s="58" t="s">
        <v>2693</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3117</v>
      </c>
      <c r="D1446" s="58" t="s">
        <v>2505</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2913</v>
      </c>
      <c r="E1447" s="58" t="s">
        <v>2601</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3118</v>
      </c>
      <c r="E1448" s="58" t="s">
        <v>2334</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2902</v>
      </c>
      <c r="E1449" s="58" t="s">
        <v>2703</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2902</v>
      </c>
      <c r="E1450" s="58" t="s">
        <v>2991</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2902</v>
      </c>
      <c r="E1451" s="58" t="s">
        <v>2993</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2015</v>
      </c>
      <c r="E1452" s="58" t="s">
        <v>3094</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2521</v>
      </c>
      <c r="E1453" s="58" t="s">
        <v>2981</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2521</v>
      </c>
      <c r="E1454" s="58" t="s">
        <v>2360</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2028</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2493</v>
      </c>
      <c r="E1456" s="58" t="s">
        <v>2761</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3415</v>
      </c>
      <c r="D1457" s="58" t="s">
        <v>2521</v>
      </c>
      <c r="E1457" s="58" t="s">
        <v>3075</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c r="D1458" s="58" t="s">
        <v>226</v>
      </c>
      <c r="E1458" s="58" t="s">
        <v>3079</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c r="B1459" s="58"/>
      <c r="C1459" s="58"/>
      <c r="D1459" s="58" t="s">
        <v>2015</v>
      </c>
      <c r="E1459" s="58" t="s">
        <v>3093</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c r="E1460" s="58"/>
      <c r="F1460" s="59" t="str">
        <f>IFERROR(VLOOKUP(VENTAS[[#This Row],[Código del producto Vendido]],STOCK[],5,FALSE),"-")</f>
        <v>-</v>
      </c>
      <c r="G1460" s="59"/>
      <c r="H1460" s="60"/>
      <c r="I1460" s="60">
        <f>VENTAS[[#This Row],[Cantidad]]*VENTAS[[#This Row],[Precio Venta]]</f>
        <v>0</v>
      </c>
      <c r="J1460" s="60">
        <f>IF(VENTAS[[#This Row],[Nombre del Gestor]]&gt;1,  VENTAS[[#This Row],[Total]]*10%, 0)</f>
        <v>0</v>
      </c>
      <c r="K1460" s="60">
        <f>IFERROR(VLOOKUP(VENTAS[[#This Row],[Código del producto Vendido]],STOCK[],16,FALSE)*VENTAS[[#This Row],[Cantidad]] + VLOOKUP(VENTAS[[#This Row],[Código del producto Vendido]],STOCK[],19,FALSE)*VENTAS[[#This Row],[Cantidad]],VENTAS[[#This Row],[Total]])</f>
        <v>0</v>
      </c>
      <c r="L1460" s="60">
        <f>VENTAS[[#This Row],[Total]]-VENTAS[[#This Row],[Comisión 10%]]-VENTAS[[#This Row],[Costo SIN Comision]]</f>
        <v>0</v>
      </c>
      <c r="M1460" s="60"/>
    </row>
    <row r="1461" spans="1:13" ht="142" customHeight="1">
      <c r="A1461" s="94"/>
      <c r="B1461" s="94"/>
      <c r="C1461" s="94"/>
      <c r="D1461" s="95" t="s">
        <v>2920</v>
      </c>
      <c r="E1461" s="96" t="s">
        <v>2916</v>
      </c>
      <c r="F1461" s="97" t="s">
        <v>2918</v>
      </c>
      <c r="G1461" s="96" t="s">
        <v>2916</v>
      </c>
      <c r="H1461" s="96" t="s">
        <v>2916</v>
      </c>
      <c r="I1461" s="98" t="s">
        <v>2915</v>
      </c>
      <c r="J1461" s="98" t="s">
        <v>2915</v>
      </c>
      <c r="K1461" s="98" t="s">
        <v>2915</v>
      </c>
      <c r="L1461" s="98" t="s">
        <v>2915</v>
      </c>
      <c r="M1461" s="99"/>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STOCK!$A$2:$A$1000896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2646</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2031</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2197</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2029</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2480</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1932</v>
      </c>
      <c r="B969" s="13"/>
      <c r="C969" s="15" t="str">
        <f>IFERROR(VLOOKUP(VENTAS4[[#This Row],[Code]],STOCK[],5,FALSE),"-")</f>
        <v>Pantalón corto blanco de rayas</v>
      </c>
    </row>
    <row r="970" spans="1:3" s="14" customFormat="1" ht="55" customHeight="1">
      <c r="A970" s="12" t="s">
        <v>1933</v>
      </c>
      <c r="B970" s="13"/>
      <c r="C970" s="15" t="str">
        <f>IFERROR(VLOOKUP(VENTAS4[[#This Row],[Code]],STOCK[],5,FALSE),"-")</f>
        <v>Vestido Chaleco con botones</v>
      </c>
    </row>
    <row r="971" spans="1:3" s="14" customFormat="1" ht="55" customHeight="1">
      <c r="A971" s="12" t="s">
        <v>1934</v>
      </c>
      <c r="B971" s="13"/>
      <c r="C971" s="15" t="str">
        <f>IFERROR(VLOOKUP(VENTAS4[[#This Row],[Code]],STOCK[],5,FALSE),"-")</f>
        <v>Vestido verde Overall (Nuevo)</v>
      </c>
    </row>
    <row r="972" spans="1:3" s="14" customFormat="1" ht="55" customHeight="1">
      <c r="A972" s="12" t="s">
        <v>1935</v>
      </c>
      <c r="B972" s="13"/>
      <c r="C972" s="15" t="str">
        <f>IFERROR(VLOOKUP(VENTAS4[[#This Row],[Code]],STOCK[],5,FALSE),"-")</f>
        <v xml:space="preserve">Falda con fajín </v>
      </c>
    </row>
    <row r="973" spans="1:3" s="14" customFormat="1" ht="55" customHeight="1">
      <c r="A973" s="12" t="s">
        <v>1936</v>
      </c>
      <c r="B973" s="13"/>
      <c r="C973" s="15" t="str">
        <f>IFERROR(VLOOKUP(VENTAS4[[#This Row],[Code]],STOCK[],5,FALSE),"-")</f>
        <v>Blusa de puntos</v>
      </c>
    </row>
    <row r="974" spans="1:3" s="14" customFormat="1" ht="55" customHeight="1">
      <c r="A974" s="12" t="s">
        <v>1937</v>
      </c>
      <c r="B974" s="13"/>
      <c r="C974" s="15" t="str">
        <f>IFERROR(VLOOKUP(VENTAS4[[#This Row],[Code]],STOCK[],5,FALSE),"-")</f>
        <v>Vestido de una manga en vuelo (Nuevo)</v>
      </c>
    </row>
    <row r="975" spans="1:3" s="14" customFormat="1" ht="55" customHeight="1">
      <c r="A975" s="12" t="s">
        <v>1938</v>
      </c>
      <c r="B975" s="13"/>
      <c r="C975" s="15" t="str">
        <f>IFERROR(VLOOKUP(VENTAS4[[#This Row],[Code]],STOCK[],5,FALSE),"-")</f>
        <v xml:space="preserve">Vestido chino de satín </v>
      </c>
    </row>
    <row r="976" spans="1:3" s="14" customFormat="1" ht="55" customHeight="1">
      <c r="A976" s="12" t="s">
        <v>1939</v>
      </c>
      <c r="B976" s="13"/>
      <c r="C976" s="15" t="str">
        <f>IFERROR(VLOOKUP(VENTAS4[[#This Row],[Code]],STOCK[],5,FALSE),"-")</f>
        <v>Body strapless (Nuevo)</v>
      </c>
    </row>
    <row r="977" spans="1:3" s="14" customFormat="1" ht="55" customHeight="1">
      <c r="A977" s="12" t="s">
        <v>1940</v>
      </c>
      <c r="B977" s="13"/>
      <c r="C977" s="15" t="str">
        <f>IFERROR(VLOOKUP(VENTAS4[[#This Row],[Code]],STOCK[],5,FALSE),"-")</f>
        <v>Short de talle bajo</v>
      </c>
    </row>
    <row r="978" spans="1:3" s="14" customFormat="1" ht="55" customHeight="1">
      <c r="A978" s="12" t="s">
        <v>1941</v>
      </c>
      <c r="B978" s="13"/>
      <c r="C978" s="15" t="str">
        <f>IFERROR(VLOOKUP(VENTAS4[[#This Row],[Code]],STOCK[],5,FALSE),"-")</f>
        <v>Vestido rojo a media pierna con cinturón</v>
      </c>
    </row>
    <row r="979" spans="1:3" s="14" customFormat="1" ht="55" customHeight="1">
      <c r="A979" s="12" t="s">
        <v>1942</v>
      </c>
      <c r="B979" s="13"/>
      <c r="C979" s="15" t="str">
        <f>IFERROR(VLOOKUP(VENTAS4[[#This Row],[Code]],STOCK[],5,FALSE),"-")</f>
        <v>Bermuda denim curvy</v>
      </c>
    </row>
    <row r="980" spans="1:3" s="14" customFormat="1" ht="55" customHeight="1">
      <c r="A980" s="12" t="s">
        <v>1943</v>
      </c>
      <c r="B980" s="13"/>
      <c r="C980" s="15" t="str">
        <f>IFERROR(VLOOKUP(VENTAS4[[#This Row],[Code]],STOCK[],5,FALSE),"-")</f>
        <v>Solera de manga corta</v>
      </c>
    </row>
    <row r="981" spans="1:3" s="14" customFormat="1" ht="55" customHeight="1">
      <c r="A981" s="12" t="s">
        <v>1944</v>
      </c>
      <c r="B981" s="13"/>
      <c r="C981" s="15" t="str">
        <f>IFERROR(VLOOKUP(VENTAS4[[#This Row],[Code]],STOCK[],5,FALSE),"-")</f>
        <v>Vestido mangas de vuelo</v>
      </c>
    </row>
    <row r="982" spans="1:3" s="14" customFormat="1" ht="55" customHeight="1">
      <c r="A982" s="12" t="s">
        <v>1945</v>
      </c>
      <c r="B982" s="13"/>
      <c r="C982" s="15" t="str">
        <f>IFERROR(VLOOKUP(VENTAS4[[#This Row],[Code]],STOCK[],5,FALSE),"-")</f>
        <v>Mono Camisero de rayas (Nuevo)</v>
      </c>
    </row>
    <row r="983" spans="1:3" s="14" customFormat="1" ht="55" customHeight="1">
      <c r="A983" s="12" t="s">
        <v>1946</v>
      </c>
      <c r="B983" s="13"/>
      <c r="C983" s="15" t="str">
        <f>IFERROR(VLOOKUP(VENTAS4[[#This Row],[Code]],STOCK[],5,FALSE),"-")</f>
        <v>Falda Lentejuelas (Nuevo)</v>
      </c>
    </row>
    <row r="984" spans="1:3" s="14" customFormat="1" ht="55" customHeight="1">
      <c r="A984" s="12" t="s">
        <v>1947</v>
      </c>
      <c r="B984" s="13"/>
      <c r="C984" s="15" t="str">
        <f>IFERROR(VLOOKUP(VENTAS4[[#This Row],[Code]],STOCK[],5,FALSE),"-")</f>
        <v>Bermuda denim SHEIN</v>
      </c>
    </row>
    <row r="985" spans="1:3" s="14" customFormat="1" ht="55" customHeight="1">
      <c r="A985" s="12" t="s">
        <v>1948</v>
      </c>
      <c r="B985" s="13"/>
      <c r="C985" s="15" t="str">
        <f>IFERROR(VLOOKUP(VENTAS4[[#This Row],[Code]],STOCK[],5,FALSE),"-")</f>
        <v>Bermuda denim H&amp;M</v>
      </c>
    </row>
    <row r="986" spans="1:3" s="14" customFormat="1" ht="55" customHeight="1">
      <c r="A986" s="12" t="s">
        <v>1949</v>
      </c>
      <c r="B986" s="13"/>
      <c r="C986" s="15" t="str">
        <f>IFERROR(VLOOKUP(VENTAS4[[#This Row],[Code]],STOCK[],5,FALSE),"-")</f>
        <v>Short estampado</v>
      </c>
    </row>
    <row r="987" spans="1:3" s="14" customFormat="1" ht="55" customHeight="1">
      <c r="A987" s="12" t="s">
        <v>1950</v>
      </c>
      <c r="B987" s="13"/>
      <c r="C987" s="15" t="str">
        <f>IFERROR(VLOOKUP(VENTAS4[[#This Row],[Code]],STOCK[],5,FALSE),"-")</f>
        <v>Blusa de picos (Nuevo)</v>
      </c>
    </row>
    <row r="988" spans="1:3" s="14" customFormat="1" ht="55" customHeight="1">
      <c r="A988" s="12" t="s">
        <v>1951</v>
      </c>
      <c r="B988" s="13"/>
      <c r="C988" s="15" t="str">
        <f>IFERROR(VLOOKUP(VENTAS4[[#This Row],[Code]],STOCK[],5,FALSE),"-")</f>
        <v>Blusa manga 3/4</v>
      </c>
    </row>
    <row r="989" spans="1:3" s="14" customFormat="1" ht="55" customHeight="1">
      <c r="A989" s="12" t="s">
        <v>1952</v>
      </c>
      <c r="B989" s="13"/>
      <c r="C989" s="15" t="str">
        <f>IFERROR(VLOOKUP(VENTAS4[[#This Row],[Code]],STOCK[],5,FALSE),"-")</f>
        <v>Pantalón corto estampado (Nuevo)</v>
      </c>
    </row>
    <row r="990" spans="1:3" s="14" customFormat="1" ht="55" customHeight="1">
      <c r="A990" s="12" t="s">
        <v>1953</v>
      </c>
      <c r="B990" s="13"/>
      <c r="C990" s="15" t="str">
        <f>IFERROR(VLOOKUP(VENTAS4[[#This Row],[Code]],STOCK[],5,FALSE),"-")</f>
        <v>Blusa corta de espalda escotada</v>
      </c>
    </row>
    <row r="991" spans="1:3" s="14" customFormat="1" ht="55" customHeight="1">
      <c r="A991" s="12" t="s">
        <v>1954</v>
      </c>
      <c r="B991" s="13"/>
      <c r="C991" s="15" t="str">
        <f>IFERROR(VLOOKUP(VENTAS4[[#This Row],[Code]],STOCK[],5,FALSE),"-")</f>
        <v>Falda ajustada de zíper</v>
      </c>
    </row>
    <row r="992" spans="1:3" s="14" customFormat="1" ht="55" customHeight="1">
      <c r="A992" s="12" t="s">
        <v>1959</v>
      </c>
      <c r="B992" s="13"/>
      <c r="C992" s="15" t="str">
        <f>IFERROR(VLOOKUP(VENTAS4[[#This Row],[Code]],STOCK[],5,FALSE),"-")</f>
        <v>Jogger afelpado de talle alto (Nuevo)</v>
      </c>
    </row>
    <row r="993" spans="1:3" s="14" customFormat="1" ht="55" customHeight="1">
      <c r="A993" s="12" t="s">
        <v>1960</v>
      </c>
      <c r="B993" s="13"/>
      <c r="C993" s="15" t="str">
        <f>IFERROR(VLOOKUP(VENTAS4[[#This Row],[Code]],STOCK[],5,FALSE),"-")</f>
        <v xml:space="preserve">Jogger afelpado de talle alto </v>
      </c>
    </row>
    <row r="994" spans="1:3" s="14" customFormat="1" ht="55" customHeight="1">
      <c r="A994" s="12" t="s">
        <v>1961</v>
      </c>
      <c r="B994" s="13"/>
      <c r="C994" s="15" t="str">
        <f>IFERROR(VLOOKUP(VENTAS4[[#This Row],[Code]],STOCK[],5,FALSE),"-")</f>
        <v>Jogger afelpado de talle alto (Nuevo)</v>
      </c>
    </row>
    <row r="995" spans="1:3" s="14" customFormat="1" ht="55" customHeight="1">
      <c r="A995" s="12" t="s">
        <v>1965</v>
      </c>
      <c r="B995" s="13"/>
      <c r="C995" s="15" t="str">
        <f>IFERROR(VLOOKUP(VENTAS4[[#This Row],[Code]],STOCK[],5,FALSE),"-")</f>
        <v>Blusa bajo con bordados</v>
      </c>
    </row>
    <row r="996" spans="1:3" s="14" customFormat="1" ht="55" customHeight="1">
      <c r="A996" s="12" t="s">
        <v>1966</v>
      </c>
      <c r="B996" s="13"/>
      <c r="C996" s="15" t="str">
        <f>IFERROR(VLOOKUP(VENTAS4[[#This Row],[Code]],STOCK[],5,FALSE),"-")</f>
        <v>Blusa de bolas cuello con lazo</v>
      </c>
    </row>
    <row r="997" spans="1:3" s="14" customFormat="1" ht="55" customHeight="1">
      <c r="A997" s="12" t="s">
        <v>1967</v>
      </c>
      <c r="B997" s="13"/>
      <c r="C997" s="15" t="str">
        <f>IFERROR(VLOOKUP(VENTAS4[[#This Row],[Code]],STOCK[],5,FALSE),"-")</f>
        <v>Blusa corta de manga 3/4</v>
      </c>
    </row>
    <row r="998" spans="1:3" s="14" customFormat="1" ht="55" customHeight="1">
      <c r="A998" s="12" t="s">
        <v>1968</v>
      </c>
      <c r="B998" s="13"/>
      <c r="C998" s="15" t="str">
        <f>IFERROR(VLOOKUP(VENTAS4[[#This Row],[Code]],STOCK[],5,FALSE),"-")</f>
        <v>Blusa bordada de cuello healter</v>
      </c>
    </row>
    <row r="999" spans="1:3" s="14" customFormat="1" ht="55" customHeight="1">
      <c r="A999" s="12" t="s">
        <v>1969</v>
      </c>
      <c r="B999" s="13"/>
      <c r="C999" s="15" t="str">
        <f>IFERROR(VLOOKUP(VENTAS4[[#This Row],[Code]],STOCK[],5,FALSE),"-")</f>
        <v xml:space="preserve">Blusa de manga corta </v>
      </c>
    </row>
    <row r="1000" spans="1:3" s="14" customFormat="1" ht="55" customHeight="1">
      <c r="A1000" s="12" t="s">
        <v>1970</v>
      </c>
      <c r="B1000" s="13"/>
      <c r="C1000" s="15" t="str">
        <f>IFERROR(VLOOKUP(VENTAS4[[#This Row],[Code]],STOCK[],5,FALSE),"-")</f>
        <v>Blusa estampada geométrica</v>
      </c>
    </row>
    <row r="1001" spans="1:3" s="14" customFormat="1" ht="55" customHeight="1">
      <c r="A1001" s="12" t="s">
        <v>1971</v>
      </c>
      <c r="B1001" s="13"/>
      <c r="C1001" s="15" t="str">
        <f>IFERROR(VLOOKUP(VENTAS4[[#This Row],[Code]],STOCK[],5,FALSE),"-")</f>
        <v>Blusa floreada con bajo bordado</v>
      </c>
    </row>
    <row r="1002" spans="1:3" s="14" customFormat="1" ht="55" customHeight="1">
      <c r="A1002" s="12" t="s">
        <v>1983</v>
      </c>
      <c r="B1002" s="13"/>
      <c r="C1002" s="15" t="str">
        <f>IFERROR(VLOOKUP(VENTAS4[[#This Row],[Code]],STOCK[],5,FALSE),"-")</f>
        <v>Blusa naranja abombada</v>
      </c>
    </row>
    <row r="1003" spans="1:3" s="14" customFormat="1" ht="55" customHeight="1">
      <c r="A1003" s="12" t="s">
        <v>1984</v>
      </c>
      <c r="B1003" s="13"/>
      <c r="C1003" s="15" t="str">
        <f>IFERROR(VLOOKUP(VENTAS4[[#This Row],[Code]],STOCK[],5,FALSE),"-")</f>
        <v>Blusa blanca mangas en contraste</v>
      </c>
    </row>
    <row r="1004" spans="1:3" s="14" customFormat="1" ht="55" customHeight="1">
      <c r="A1004" s="12" t="s">
        <v>1985</v>
      </c>
      <c r="B1004" s="13"/>
      <c r="C1004" s="15" t="str">
        <f>IFERROR(VLOOKUP(VENTAS4[[#This Row],[Code]],STOCK[],5,FALSE),"-")</f>
        <v>Blusa negra mangas de vuelo</v>
      </c>
    </row>
    <row r="1005" spans="1:3" s="14" customFormat="1" ht="55" customHeight="1">
      <c r="A1005" s="12" t="s">
        <v>1989</v>
      </c>
      <c r="B1005" s="13"/>
      <c r="C1005" s="15" t="str">
        <f>IFERROR(VLOOKUP(VENTAS4[[#This Row],[Code]],STOCK[],5,FALSE),"-")</f>
        <v>Conjunto Playera y short bikers (devolución)</v>
      </c>
    </row>
    <row r="1006" spans="1:3" s="14" customFormat="1" ht="55" customHeight="1">
      <c r="A1006" s="12" t="s">
        <v>1991</v>
      </c>
      <c r="B1006" s="13"/>
      <c r="C1006" s="15" t="str">
        <f>IFERROR(VLOOKUP(VENTAS4[[#This Row],[Code]],STOCK[],5,FALSE),"-")</f>
        <v>Pantalón Blanco de pierna ancha</v>
      </c>
    </row>
    <row r="1007" spans="1:3" s="14" customFormat="1" ht="55" customHeight="1">
      <c r="A1007" s="12" t="s">
        <v>1994</v>
      </c>
      <c r="B1007" s="13"/>
      <c r="C1007" s="15" t="str">
        <f>IFERROR(VLOOKUP(VENTAS4[[#This Row],[Code]],STOCK[],5,FALSE),"-")</f>
        <v xml:space="preserve"> Short de media pierna</v>
      </c>
    </row>
    <row r="1008" spans="1:3" s="14" customFormat="1" ht="55" customHeight="1">
      <c r="A1008" s="12" t="s">
        <v>2004</v>
      </c>
      <c r="B1008" s="13"/>
      <c r="C1008" s="15" t="str">
        <f>IFERROR(VLOOKUP(VENTAS4[[#This Row],[Code]],STOCK[],5,FALSE),"-")</f>
        <v>Jean Skinny costura en contraste</v>
      </c>
    </row>
    <row r="1009" spans="1:3" s="14" customFormat="1" ht="55" customHeight="1">
      <c r="A1009" s="12" t="s">
        <v>2005</v>
      </c>
      <c r="B1009" s="13"/>
      <c r="C1009" s="15" t="str">
        <f>IFERROR(VLOOKUP(VENTAS4[[#This Row],[Code]],STOCK[],5,FALSE),"-")</f>
        <v>Jean Skinny floreado</v>
      </c>
    </row>
    <row r="1010" spans="1:3" s="14" customFormat="1" ht="55" customHeight="1">
      <c r="A1010" s="12" t="s">
        <v>2006</v>
      </c>
      <c r="B1010" s="13"/>
      <c r="C1010" s="15" t="str">
        <f>IFERROR(VLOOKUP(VENTAS4[[#This Row],[Code]],STOCK[],5,FALSE),"-")</f>
        <v>Jean corte mom de remaches finos</v>
      </c>
    </row>
    <row r="1011" spans="1:3" s="14" customFormat="1" ht="55" customHeight="1">
      <c r="A1011" s="12" t="s">
        <v>2007</v>
      </c>
      <c r="B1011" s="13"/>
      <c r="C1011" s="15" t="str">
        <f>IFERROR(VLOOKUP(VENTAS4[[#This Row],[Code]],STOCK[],5,FALSE),"-")</f>
        <v xml:space="preserve">Jean con doblez estampado </v>
      </c>
    </row>
    <row r="1012" spans="1:3" s="14" customFormat="1" ht="55" customHeight="1">
      <c r="A1012" s="12" t="s">
        <v>2008</v>
      </c>
      <c r="B1012" s="13"/>
      <c r="C1012" s="15" t="str">
        <f>IFERROR(VLOOKUP(VENTAS4[[#This Row],[Code]],STOCK[],5,FALSE),"-")</f>
        <v xml:space="preserve">Jean skinny de corte bajo </v>
      </c>
    </row>
    <row r="1013" spans="1:3" s="14" customFormat="1" ht="55" customHeight="1">
      <c r="A1013" s="12" t="s">
        <v>2009</v>
      </c>
      <c r="B1013" s="13"/>
      <c r="C1013" s="15" t="str">
        <f>IFERROR(VLOOKUP(VENTAS4[[#This Row],[Code]],STOCK[],5,FALSE),"-")</f>
        <v>Jean Oscuro desteñido</v>
      </c>
    </row>
    <row r="1014" spans="1:3" s="14" customFormat="1" ht="55" customHeight="1">
      <c r="A1014" s="12" t="s">
        <v>1955</v>
      </c>
      <c r="B1014" s="13"/>
      <c r="C1014" s="15" t="str">
        <f>IFERROR(VLOOKUP(VENTAS4[[#This Row],[Code]],STOCK[],5,FALSE),"-")</f>
        <v>Jean corte ancho de bajo descosido</v>
      </c>
    </row>
    <row r="1015" spans="1:3" s="14" customFormat="1" ht="55" customHeight="1">
      <c r="A1015" s="12" t="s">
        <v>1956</v>
      </c>
      <c r="B1015" s="13"/>
      <c r="C1015" s="15" t="str">
        <f>IFERROR(VLOOKUP(VENTAS4[[#This Row],[Code]],STOCK[],5,FALSE),"-")</f>
        <v xml:space="preserve">Jean skinny corto </v>
      </c>
    </row>
    <row r="1016" spans="1:3" s="14" customFormat="1" ht="55" customHeight="1">
      <c r="A1016" s="12" t="s">
        <v>1957</v>
      </c>
      <c r="B1016" s="13"/>
      <c r="C1016" s="15" t="str">
        <f>IFERROR(VLOOKUP(VENTAS4[[#This Row],[Code]],STOCK[],5,FALSE),"-")</f>
        <v>Falda de vuelos con zíper</v>
      </c>
    </row>
    <row r="1017" spans="1:3" s="14" customFormat="1" ht="55" customHeight="1">
      <c r="A1017" s="12" t="s">
        <v>2021</v>
      </c>
      <c r="B1017" s="13"/>
      <c r="C1017" s="15" t="str">
        <f>IFERROR(VLOOKUP(VENTAS4[[#This Row],[Code]],STOCK[],5,FALSE),"-")</f>
        <v>Botín de punta cuadrada y zíper</v>
      </c>
    </row>
    <row r="1018" spans="1:3" s="14" customFormat="1" ht="55" customHeight="1">
      <c r="A1018" s="12" t="s">
        <v>2023</v>
      </c>
      <c r="B1018" s="13"/>
      <c r="C1018" s="15" t="str">
        <f>IFERROR(VLOOKUP(VENTAS4[[#This Row],[Code]],STOCK[],5,FALSE),"-")</f>
        <v>Blusa estampada de Lunares</v>
      </c>
    </row>
    <row r="1019" spans="1:3" s="14" customFormat="1" ht="55" customHeight="1">
      <c r="A1019" s="12" t="s">
        <v>2034</v>
      </c>
      <c r="B1019" s="13"/>
      <c r="C1019" s="15" t="str">
        <f>IFERROR(VLOOKUP(VENTAS4[[#This Row],[Code]],STOCK[],5,FALSE),"-")</f>
        <v>Top rosa acanalado</v>
      </c>
    </row>
    <row r="1020" spans="1:3" s="14" customFormat="1" ht="55" customHeight="1">
      <c r="A1020" s="12" t="s">
        <v>2037</v>
      </c>
      <c r="B1020" s="13" t="s">
        <v>2099</v>
      </c>
      <c r="C1020" s="15" t="str">
        <f>IFERROR(VLOOKUP(VENTAS4[[#This Row],[Code]],STOCK[],5,FALSE),"-")</f>
        <v>Body traslúcido floreado</v>
      </c>
    </row>
    <row r="1021" spans="1:3" s="14" customFormat="1" ht="55" customHeight="1">
      <c r="A1021" s="12" t="s">
        <v>2038</v>
      </c>
      <c r="B1021" s="13"/>
      <c r="C1021" s="15" t="str">
        <f>IFERROR(VLOOKUP(VENTAS4[[#This Row],[Code]],STOCK[],5,FALSE),"-")</f>
        <v>Corset negro elegante de encaje</v>
      </c>
    </row>
    <row r="1022" spans="1:3" s="14" customFormat="1" ht="55" customHeight="1">
      <c r="A1022" s="12" t="s">
        <v>2039</v>
      </c>
      <c r="B1022" s="13"/>
      <c r="C1022" s="15" t="str">
        <f>IFERROR(VLOOKUP(VENTAS4[[#This Row],[Code]],STOCK[],5,FALSE),"-")</f>
        <v>Corset negro elegante de encaje</v>
      </c>
    </row>
    <row r="1023" spans="1:3" s="14" customFormat="1" ht="55" customHeight="1">
      <c r="A1023" s="12" t="s">
        <v>2056</v>
      </c>
      <c r="B1023" s="13"/>
      <c r="C1023" s="15" t="str">
        <f>IFERROR(VLOOKUP(VENTAS4[[#This Row],[Code]],STOCK[],5,FALSE),"-")</f>
        <v>Vestido acanalado de manga larga</v>
      </c>
    </row>
    <row r="1024" spans="1:3" s="14" customFormat="1" ht="55" customHeight="1">
      <c r="A1024" s="12" t="s">
        <v>2097</v>
      </c>
      <c r="B1024" s="13" t="s">
        <v>2099</v>
      </c>
      <c r="C1024" s="15" t="str">
        <f>IFERROR(VLOOKUP(VENTAS4[[#This Row],[Code]],STOCK[],5,FALSE),"-")</f>
        <v>Vestido Ajustado estilo pullover</v>
      </c>
    </row>
    <row r="1025" spans="1:3" s="14" customFormat="1" ht="55" customHeight="1">
      <c r="A1025" s="12" t="s">
        <v>1958</v>
      </c>
      <c r="B1025" s="13"/>
      <c r="C1025" s="15" t="str">
        <f>IFERROR(VLOOKUP(VENTAS4[[#This Row],[Code]],STOCK[],5,FALSE),"-")</f>
        <v>-</v>
      </c>
    </row>
    <row r="1026" spans="1:3" s="14" customFormat="1" ht="55" customHeight="1">
      <c r="A1026" s="12" t="s">
        <v>2166</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2275</v>
      </c>
      <c r="B1028" s="13"/>
      <c r="C1028" s="15" t="str">
        <f>IFERROR(VLOOKUP(VENTAS4[[#This Row],[Code]],STOCK[],5,FALSE),"-")</f>
        <v>Fashion TOTE bag tamaño de gran capacidad</v>
      </c>
    </row>
    <row r="1029" spans="1:3" s="14" customFormat="1" ht="55" customHeight="1">
      <c r="A1029" s="12" t="s">
        <v>2276</v>
      </c>
      <c r="B1029" s="13"/>
      <c r="C1029" s="15" t="str">
        <f>IFERROR(VLOOKUP(VENTAS4[[#This Row],[Code]],STOCK[],5,FALSE),"-")</f>
        <v xml:space="preserve">The Cat TOTE bag tamaño de Gran Capacidad </v>
      </c>
    </row>
    <row r="1030" spans="1:3" s="14" customFormat="1" ht="55" customHeight="1">
      <c r="A1030" s="12" t="s">
        <v>2277</v>
      </c>
      <c r="B1030" s="13"/>
      <c r="C1030" s="15" t="str">
        <f>IFERROR(VLOOKUP(VENTAS4[[#This Row],[Code]],STOCK[],5,FALSE),"-")</f>
        <v>Flor TOTE fashion bag</v>
      </c>
    </row>
    <row r="1031" spans="1:3" s="14" customFormat="1" ht="55" customHeight="1">
      <c r="A1031" s="12" t="s">
        <v>2278</v>
      </c>
      <c r="B1031" s="13"/>
      <c r="C1031" s="15" t="str">
        <f>IFERROR(VLOOKUP(VENTAS4[[#This Row],[Code]],STOCK[],5,FALSE),"-")</f>
        <v>Vestido Estampado floral de moda</v>
      </c>
    </row>
    <row r="1032" spans="1:3" s="14" customFormat="1" ht="55" customHeight="1">
      <c r="A1032" s="12" t="s">
        <v>2279</v>
      </c>
      <c r="B1032" s="13"/>
      <c r="C1032" s="15" t="str">
        <f>IFERROR(VLOOKUP(VENTAS4[[#This Row],[Code]],STOCK[],5,FALSE),"-")</f>
        <v>Vestido Estampado floral de moda</v>
      </c>
    </row>
    <row r="1033" spans="1:3" s="14" customFormat="1" ht="55" customHeight="1">
      <c r="A1033" s="12" t="s">
        <v>2280</v>
      </c>
      <c r="B1033" s="13"/>
      <c r="C1033" s="15" t="str">
        <f>IFERROR(VLOOKUP(VENTAS4[[#This Row],[Code]],STOCK[],5,FALSE),"-")</f>
        <v>Set de traje de baño elegante 2 piezas con adorno en forma de V</v>
      </c>
    </row>
    <row r="1034" spans="1:3" s="14" customFormat="1" ht="55" customHeight="1">
      <c r="A1034" s="12" t="s">
        <v>2281</v>
      </c>
      <c r="B1034" s="13"/>
      <c r="C1034" s="15" t="str">
        <f>IFERROR(VLOOKUP(VENTAS4[[#This Row],[Code]],STOCK[],5,FALSE),"-")</f>
        <v>Set de traje de baño elegante 2 piezas con adorno en forma de V</v>
      </c>
    </row>
    <row r="1035" spans="1:3" s="14" customFormat="1" ht="55" customHeight="1">
      <c r="A1035" s="12" t="s">
        <v>2282</v>
      </c>
      <c r="B1035" s="13"/>
      <c r="C1035" s="15" t="str">
        <f>IFERROR(VLOOKUP(VENTAS4[[#This Row],[Code]],STOCK[],5,FALSE),"-")</f>
        <v>Set de traje de baño 3 piezas Azul metalizado</v>
      </c>
    </row>
    <row r="1036" spans="1:3" s="14" customFormat="1" ht="55" customHeight="1">
      <c r="A1036" s="12" t="s">
        <v>2283</v>
      </c>
      <c r="B1036" s="13"/>
      <c r="C1036" s="15" t="str">
        <f>IFERROR(VLOOKUP(VENTAS4[[#This Row],[Code]],STOCK[],5,FALSE),"-")</f>
        <v xml:space="preserve">Set Chic de conjunto de 2 piezas </v>
      </c>
    </row>
    <row r="1037" spans="1:3" s="14" customFormat="1" ht="55" customHeight="1">
      <c r="A1037" s="12" t="s">
        <v>2472</v>
      </c>
      <c r="B1037" s="13"/>
      <c r="C1037" s="15" t="str">
        <f>IFERROR(VLOOKUP(VENTAS4[[#This Row],[Code]],STOCK[],5,FALSE),"-")</f>
        <v>Falda Bohemia de mezclilla de cintura alta con detalles de botón</v>
      </c>
    </row>
    <row r="1038" spans="1:3" s="14" customFormat="1" ht="55" customHeight="1">
      <c r="A1038" s="12" t="s">
        <v>2284</v>
      </c>
      <c r="B1038" s="13"/>
      <c r="C1038" s="15" t="str">
        <f>IFERROR(VLOOKUP(VENTAS4[[#This Row],[Code]],STOCK[],5,FALSE),"-")</f>
        <v>Falda Bohemia de mezclilla de cintura alta con detalles de botón</v>
      </c>
    </row>
    <row r="1039" spans="1:3" s="14" customFormat="1" ht="55" customHeight="1">
      <c r="A1039" s="12" t="s">
        <v>2285</v>
      </c>
      <c r="B1039" s="13"/>
      <c r="C1039" s="15" t="str">
        <f>IFERROR(VLOOKUP(VENTAS4[[#This Row],[Code]],STOCK[],5,FALSE),"-")</f>
        <v>Falda Bohemia de mezclilla de cintura alta con detalles de botón</v>
      </c>
    </row>
    <row r="1040" spans="1:3" s="14" customFormat="1" ht="55" customHeight="1">
      <c r="A1040" s="12" t="s">
        <v>2286</v>
      </c>
      <c r="B1040" s="13"/>
      <c r="C1040" s="15" t="str">
        <f>IFERROR(VLOOKUP(VENTAS4[[#This Row],[Code]],STOCK[],5,FALSE),"-")</f>
        <v>Set de 3 piezas de bikini con estampado floral</v>
      </c>
    </row>
    <row r="1041" spans="1:3" s="14" customFormat="1" ht="55" customHeight="1">
      <c r="A1041" s="12" t="s">
        <v>2287</v>
      </c>
      <c r="B1041" s="13"/>
      <c r="C1041" s="15" t="str">
        <f>IFERROR(VLOOKUP(VENTAS4[[#This Row],[Code]],STOCK[],5,FALSE),"-")</f>
        <v>Set de 3 piezas de bikini con estampado floral</v>
      </c>
    </row>
    <row r="1042" spans="1:3" s="14" customFormat="1" ht="55" customHeight="1">
      <c r="A1042" s="12" t="s">
        <v>2288</v>
      </c>
      <c r="B1042" s="13"/>
      <c r="C1042" s="15" t="str">
        <f>IFERROR(VLOOKUP(VENTAS4[[#This Row],[Code]],STOCK[],5,FALSE),"-")</f>
        <v>Set de 3 piezas de bikini con estampado floral</v>
      </c>
    </row>
    <row r="1043" spans="1:3" s="14" customFormat="1" ht="55" customHeight="1">
      <c r="A1043" s="12" t="s">
        <v>2289</v>
      </c>
      <c r="B1043" s="13"/>
      <c r="C1043" s="15" t="str">
        <f>IFERROR(VLOOKUP(VENTAS4[[#This Row],[Code]],STOCK[],5,FALSE),"-")</f>
        <v>Set de bikini 3 piezas estampado navy</v>
      </c>
    </row>
    <row r="1044" spans="1:3" s="14" customFormat="1" ht="55" customHeight="1">
      <c r="A1044" s="12" t="s">
        <v>2290</v>
      </c>
      <c r="B1044" s="13"/>
      <c r="C1044" s="15" t="str">
        <f>IFERROR(VLOOKUP(VENTAS4[[#This Row],[Code]],STOCK[],5,FALSE),"-")</f>
        <v>Set de bikini estampado de flor de 3 piezas de cintura alta</v>
      </c>
    </row>
    <row r="1045" spans="1:3" s="14" customFormat="1" ht="55" customHeight="1">
      <c r="A1045" s="12" t="s">
        <v>2291</v>
      </c>
      <c r="B1045" s="13"/>
      <c r="C1045" s="15" t="str">
        <f>IFERROR(VLOOKUP(VENTAS4[[#This Row],[Code]],STOCK[],5,FALSE),"-")</f>
        <v>Set de bikini estampado de flor de 3 piezas de cintura alta</v>
      </c>
    </row>
    <row r="1046" spans="1:3" s="14" customFormat="1" ht="55" customHeight="1">
      <c r="A1046" s="12" t="s">
        <v>2292</v>
      </c>
      <c r="B1046" s="13"/>
      <c r="C1046" s="15" t="str">
        <f>IFERROR(VLOOKUP(VENTAS4[[#This Row],[Code]],STOCK[],5,FALSE),"-")</f>
        <v xml:space="preserve">Bañador en color sólido sexy-elegante </v>
      </c>
    </row>
    <row r="1047" spans="1:3" s="14" customFormat="1" ht="55" customHeight="1">
      <c r="A1047" s="12" t="s">
        <v>2473</v>
      </c>
      <c r="B1047" s="13"/>
      <c r="C1047" s="15" t="str">
        <f>IFERROR(VLOOKUP(VENTAS4[[#This Row],[Code]],STOCK[],5,FALSE),"-")</f>
        <v xml:space="preserve">Bañador en color sólido sexy-elegante </v>
      </c>
    </row>
    <row r="1048" spans="1:3" s="14" customFormat="1" ht="55" customHeight="1">
      <c r="A1048" s="12" t="s">
        <v>2293</v>
      </c>
      <c r="B1048" s="13"/>
      <c r="C1048" s="15" t="str">
        <f>IFERROR(VLOOKUP(VENTAS4[[#This Row],[Code]],STOCK[],5,FALSE),"-")</f>
        <v xml:space="preserve">Bañador en color sólido sexy-elegante </v>
      </c>
    </row>
    <row r="1049" spans="1:3" s="14" customFormat="1" ht="55" customHeight="1">
      <c r="A1049" s="12" t="s">
        <v>2294</v>
      </c>
      <c r="B1049" s="13"/>
      <c r="C1049" s="15" t="str">
        <f>IFERROR(VLOOKUP(VENTAS4[[#This Row],[Code]],STOCK[],5,FALSE),"-")</f>
        <v>Bañador clásico cuello V</v>
      </c>
    </row>
    <row r="1050" spans="1:3" s="14" customFormat="1" ht="55" customHeight="1">
      <c r="A1050" s="12" t="s">
        <v>2295</v>
      </c>
      <c r="B1050" s="13"/>
      <c r="C1050" s="15" t="str">
        <f>IFERROR(VLOOKUP(VENTAS4[[#This Row],[Code]],STOCK[],5,FALSE),"-")</f>
        <v>Bañador clásico cuello V</v>
      </c>
    </row>
    <row r="1051" spans="1:3" s="14" customFormat="1" ht="55" customHeight="1">
      <c r="A1051" s="12" t="s">
        <v>2296</v>
      </c>
      <c r="B1051" s="13"/>
      <c r="C1051" s="15" t="str">
        <f>IFERROR(VLOOKUP(VENTAS4[[#This Row],[Code]],STOCK[],5,FALSE),"-")</f>
        <v>Bañador clásico cuello V</v>
      </c>
    </row>
    <row r="1052" spans="1:3" s="14" customFormat="1" ht="55" customHeight="1">
      <c r="A1052" s="12" t="s">
        <v>2297</v>
      </c>
      <c r="B1052" s="13"/>
      <c r="C1052" s="15" t="str">
        <f>IFERROR(VLOOKUP(VENTAS4[[#This Row],[Code]],STOCK[],5,FALSE),"-")</f>
        <v>Set de bikini 2 piezas estampado de colores con adorno de aro</v>
      </c>
    </row>
    <row r="1053" spans="1:3" s="14" customFormat="1" ht="55" customHeight="1">
      <c r="A1053" s="12" t="s">
        <v>2298</v>
      </c>
      <c r="B1053" s="13"/>
      <c r="C1053" s="15" t="str">
        <f>IFERROR(VLOOKUP(VENTAS4[[#This Row],[Code]],STOCK[],5,FALSE),"-")</f>
        <v>Bikini sexy de pierna alta en tendencia</v>
      </c>
    </row>
    <row r="1054" spans="1:3" s="14" customFormat="1" ht="55" customHeight="1">
      <c r="A1054" s="12" t="s">
        <v>2299</v>
      </c>
      <c r="B1054" s="13"/>
      <c r="C1054" s="15" t="str">
        <f>IFERROR(VLOOKUP(VENTAS4[[#This Row],[Code]],STOCK[],5,FALSE),"-")</f>
        <v>Bikini sexy de pierna alta en tendencia</v>
      </c>
    </row>
    <row r="1055" spans="1:3" s="14" customFormat="1" ht="55" customHeight="1">
      <c r="A1055" s="12" t="s">
        <v>2300</v>
      </c>
      <c r="B1055" s="13"/>
      <c r="C1055" s="15" t="str">
        <f>IFERROR(VLOOKUP(VENTAS4[[#This Row],[Code]],STOCK[],5,FALSE),"-")</f>
        <v>Bikini sexy de pierna alta en tendencia</v>
      </c>
    </row>
    <row r="1056" spans="1:3" s="14" customFormat="1" ht="55" customHeight="1">
      <c r="A1056" s="12" t="s">
        <v>2301</v>
      </c>
      <c r="B1056" s="13"/>
      <c r="C1056" s="15" t="str">
        <f>IFERROR(VLOOKUP(VENTAS4[[#This Row],[Code]],STOCK[],5,FALSE),"-")</f>
        <v>Bikini sexy de pierna alta en tendencia</v>
      </c>
    </row>
    <row r="1057" spans="1:3" s="14" customFormat="1" ht="55" customHeight="1">
      <c r="A1057" s="12" t="s">
        <v>2474</v>
      </c>
      <c r="B1057" s="13"/>
      <c r="C1057" s="15" t="str">
        <f>IFERROR(VLOOKUP(VENTAS4[[#This Row],[Code]],STOCK[],5,FALSE),"-")</f>
        <v>Conjunto Playero color verde 2 piezas</v>
      </c>
    </row>
    <row r="1058" spans="1:3" s="14" customFormat="1" ht="55" customHeight="1">
      <c r="A1058" s="12" t="s">
        <v>2302</v>
      </c>
      <c r="B1058" s="13"/>
      <c r="C1058" s="15" t="str">
        <f>IFERROR(VLOOKUP(VENTAS4[[#This Row],[Code]],STOCK[],5,FALSE),"-")</f>
        <v>Conjunto Playero color verde 2 piezas</v>
      </c>
    </row>
    <row r="1059" spans="1:3" s="14" customFormat="1" ht="55" customHeight="1">
      <c r="A1059" s="12" t="s">
        <v>2303</v>
      </c>
      <c r="B1059" s="13"/>
      <c r="C1059" s="15" t="str">
        <f>IFERROR(VLOOKUP(VENTAS4[[#This Row],[Code]],STOCK[],5,FALSE),"-")</f>
        <v>Set de traje de baño elegante 2 piezas con adorno en forma de V</v>
      </c>
    </row>
    <row r="1060" spans="1:3" s="14" customFormat="1" ht="55" customHeight="1">
      <c r="A1060" s="12" t="s">
        <v>2304</v>
      </c>
      <c r="B1060" s="13"/>
      <c r="C1060" s="15" t="str">
        <f>IFERROR(VLOOKUP(VENTAS4[[#This Row],[Code]],STOCK[],5,FALSE),"-")</f>
        <v>Set de bikini floral con aro</v>
      </c>
    </row>
    <row r="1061" spans="1:3" s="14" customFormat="1" ht="55" customHeight="1">
      <c r="A1061" s="12" t="s">
        <v>2305</v>
      </c>
      <c r="B1061" s="13"/>
      <c r="C1061" s="15" t="str">
        <f>IFERROR(VLOOKUP(VENTAS4[[#This Row],[Code]],STOCK[],5,FALSE),"-")</f>
        <v>Set de bikini floral con aro</v>
      </c>
    </row>
    <row r="1062" spans="1:3" s="14" customFormat="1" ht="55" customHeight="1">
      <c r="A1062" s="12" t="s">
        <v>2306</v>
      </c>
      <c r="B1062" s="13"/>
      <c r="C1062" s="15" t="str">
        <f>IFERROR(VLOOKUP(VENTAS4[[#This Row],[Code]],STOCK[],5,FALSE),"-")</f>
        <v>Set de bikini floral con aro</v>
      </c>
    </row>
    <row r="1063" spans="1:3" s="14" customFormat="1" ht="55" customHeight="1">
      <c r="A1063" s="12" t="s">
        <v>2307</v>
      </c>
      <c r="B1063" s="13"/>
      <c r="C1063" s="15" t="str">
        <f>IFERROR(VLOOKUP(VENTAS4[[#This Row],[Code]],STOCK[],5,FALSE),"-")</f>
        <v>Vestido Boho de cuello healter</v>
      </c>
    </row>
    <row r="1064" spans="1:3" s="14" customFormat="1" ht="55" customHeight="1">
      <c r="A1064" s="12" t="s">
        <v>2308</v>
      </c>
      <c r="B1064" s="13"/>
      <c r="C1064" s="15" t="str">
        <f>IFERROR(VLOOKUP(VENTAS4[[#This Row],[Code]],STOCK[],5,FALSE),"-")</f>
        <v>Vestido floral verano con abertura</v>
      </c>
    </row>
    <row r="1065" spans="1:3" s="14" customFormat="1" ht="55" customHeight="1">
      <c r="A1065" s="12" t="s">
        <v>2309</v>
      </c>
      <c r="B1065" s="13"/>
      <c r="C1065" s="15" t="str">
        <f>IFERROR(VLOOKUP(VENTAS4[[#This Row],[Code]],STOCK[],5,FALSE),"-")</f>
        <v xml:space="preserve">Bolso TOTE arcoíris trending </v>
      </c>
    </row>
    <row r="1066" spans="1:3" s="14" customFormat="1" ht="55" customHeight="1">
      <c r="A1066" s="12" t="s">
        <v>2310</v>
      </c>
      <c r="B1066" s="13"/>
      <c r="C1066" s="15" t="str">
        <f>IFERROR(VLOOKUP(VENTAS4[[#This Row],[Code]],STOCK[],5,FALSE),"-")</f>
        <v>Vestido Resorte estampado bohemio</v>
      </c>
    </row>
    <row r="1067" spans="1:3" s="14" customFormat="1" ht="55" customHeight="1">
      <c r="A1067" s="12" t="s">
        <v>2475</v>
      </c>
      <c r="B1067" s="13"/>
      <c r="C1067" s="15" t="str">
        <f>IFERROR(VLOOKUP(VENTAS4[[#This Row],[Code]],STOCK[],5,FALSE),"-")</f>
        <v>Bolso chic estilo verano</v>
      </c>
    </row>
    <row r="1068" spans="1:3" s="14" customFormat="1" ht="55" customHeight="1">
      <c r="A1068" s="12" t="s">
        <v>2311</v>
      </c>
      <c r="B1068" s="13"/>
      <c r="C1068" s="21" t="s">
        <v>2587</v>
      </c>
    </row>
    <row r="1069" spans="1:3" s="14" customFormat="1" ht="55" customHeight="1">
      <c r="A1069" s="12" t="s">
        <v>2312</v>
      </c>
      <c r="B1069" s="13"/>
      <c r="C1069" s="15" t="str">
        <f>IFERROR(VLOOKUP(VENTAS4[[#This Row],[Code]],STOCK[],5,FALSE),"-")</f>
        <v>Set de bikini con cobertor de playa</v>
      </c>
    </row>
    <row r="1070" spans="1:3" s="14" customFormat="1" ht="55" customHeight="1">
      <c r="A1070" s="12" t="s">
        <v>2313</v>
      </c>
      <c r="B1070" s="13"/>
      <c r="C1070" s="15" t="str">
        <f>IFERROR(VLOOKUP(VENTAS4[[#This Row],[Code]],STOCK[],5,FALSE),"-")</f>
        <v>Vestido sexy cruzado de escote profundo</v>
      </c>
    </row>
    <row r="1071" spans="1:3" s="14" customFormat="1" ht="55" customHeight="1">
      <c r="A1071" s="12" t="s">
        <v>2314</v>
      </c>
      <c r="B1071" s="13"/>
      <c r="C1071" s="15" t="str">
        <f>IFERROR(VLOOKUP(VENTAS4[[#This Row],[Code]],STOCK[],5,FALSE),"-")</f>
        <v>Estiloso sombrero de protección solar playero</v>
      </c>
    </row>
    <row r="1072" spans="1:3" s="14" customFormat="1" ht="55" customHeight="1">
      <c r="A1072" s="12" t="s">
        <v>2315</v>
      </c>
      <c r="B1072" s="13"/>
      <c r="C1072" s="15" t="str">
        <f>IFERROR(VLOOKUP(VENTAS4[[#This Row],[Code]],STOCK[],5,FALSE),"-")</f>
        <v>Vestido negro espalda cruzada</v>
      </c>
    </row>
    <row r="1073" spans="1:3" s="14" customFormat="1" ht="55" customHeight="1">
      <c r="A1073" s="12" t="s">
        <v>2316</v>
      </c>
      <c r="B1073" s="13"/>
      <c r="C1073" s="15" t="str">
        <f>IFERROR(VLOOKUP(VENTAS4[[#This Row],[Code]],STOCK[],5,FALSE),"-")</f>
        <v>Vestido blanco espalda cruzada</v>
      </c>
    </row>
    <row r="1074" spans="1:3" s="14" customFormat="1" ht="55" customHeight="1">
      <c r="A1074" s="12" t="s">
        <v>2317</v>
      </c>
      <c r="B1074" s="13"/>
      <c r="C1074" s="15" t="str">
        <f>IFERROR(VLOOKUP(VENTAS4[[#This Row],[Code]],STOCK[],5,FALSE),"-")</f>
        <v>Set de bikini con cobertor de playa</v>
      </c>
    </row>
    <row r="1075" spans="1:3" s="14" customFormat="1" ht="55" customHeight="1">
      <c r="A1075" s="12" t="s">
        <v>2318</v>
      </c>
      <c r="B1075" s="13"/>
      <c r="C1075" s="15" t="str">
        <f>IFERROR(VLOOKUP(VENTAS4[[#This Row],[Code]],STOCK[],5,FALSE),"-")</f>
        <v>Bolso bohemio redondo de gran capacidad</v>
      </c>
    </row>
    <row r="1076" spans="1:3" s="14" customFormat="1" ht="55" customHeight="1">
      <c r="A1076" s="12" t="s">
        <v>2319</v>
      </c>
      <c r="B1076" s="13"/>
      <c r="C1076" s="15" t="str">
        <f>IFERROR(VLOOKUP(VENTAS4[[#This Row],[Code]],STOCK[],5,FALSE),"-")</f>
        <v>Set de traje de baño elegante 2 piezas con adorno en forma de V</v>
      </c>
    </row>
    <row r="1077" spans="1:3" s="14" customFormat="1" ht="55" customHeight="1">
      <c r="A1077" s="12" t="s">
        <v>2476</v>
      </c>
      <c r="B1077" s="13"/>
      <c r="C1077" s="15" t="str">
        <f>IFERROR(VLOOKUP(VENTAS4[[#This Row],[Code]],STOCK[],5,FALSE),"-")</f>
        <v>Set de bikini bandeau color sólido</v>
      </c>
    </row>
    <row r="1078" spans="1:3" s="14" customFormat="1" ht="55" customHeight="1">
      <c r="A1078" s="12" t="s">
        <v>2320</v>
      </c>
      <c r="B1078" s="13"/>
      <c r="C1078" s="15" t="str">
        <f>IFERROR(VLOOKUP(VENTAS4[[#This Row],[Code]],STOCK[],5,FALSE),"-")</f>
        <v>Bikini curvy en bloque de color</v>
      </c>
    </row>
    <row r="1079" spans="1:3" s="14" customFormat="1" ht="55" customHeight="1">
      <c r="A1079" s="12" t="s">
        <v>2321</v>
      </c>
      <c r="B1079" s="13"/>
      <c r="C1079" s="15" t="str">
        <f>IFERROR(VLOOKUP(VENTAS4[[#This Row],[Code]],STOCK[],5,FALSE),"-")</f>
        <v>Bikini de cintura alta estampado clásico</v>
      </c>
    </row>
    <row r="1080" spans="1:3" s="14" customFormat="1" ht="55" customHeight="1">
      <c r="A1080" s="12" t="s">
        <v>2322</v>
      </c>
      <c r="B1080" s="13"/>
      <c r="C1080" s="15" t="str">
        <f>IFERROR(VLOOKUP(VENTAS4[[#This Row],[Code]],STOCK[],5,FALSE),"-")</f>
        <v>Bikini de cintura alta estampado clásico</v>
      </c>
    </row>
    <row r="1081" spans="1:3" s="14" customFormat="1" ht="55" customHeight="1">
      <c r="A1081" s="12" t="s">
        <v>2323</v>
      </c>
      <c r="B1081" s="13"/>
      <c r="C1081" s="15" t="str">
        <f>IFERROR(VLOOKUP(VENTAS4[[#This Row],[Code]],STOCK[],5,FALSE),"-")</f>
        <v>Vestido Resorte estampado bohemio</v>
      </c>
    </row>
    <row r="1082" spans="1:3" s="14" customFormat="1" ht="55" customHeight="1">
      <c r="A1082" s="12" t="s">
        <v>2324</v>
      </c>
      <c r="B1082" s="13"/>
      <c r="C1082" s="15" t="str">
        <f>IFERROR(VLOOKUP(VENTAS4[[#This Row],[Code]],STOCK[],5,FALSE),"-")</f>
        <v>Vestido suelto en bordado inglés</v>
      </c>
    </row>
    <row r="1083" spans="1:3" s="14" customFormat="1" ht="55" customHeight="1">
      <c r="A1083" s="12" t="s">
        <v>2325</v>
      </c>
      <c r="B1083" s="13"/>
      <c r="C1083" s="15" t="str">
        <f>IFERROR(VLOOKUP(VENTAS4[[#This Row],[Code]],STOCK[],5,FALSE),"-")</f>
        <v>Vestido suelto en bordado inglés</v>
      </c>
    </row>
    <row r="1084" spans="1:3" s="14" customFormat="1" ht="55" customHeight="1">
      <c r="A1084" s="12" t="s">
        <v>2326</v>
      </c>
      <c r="B1084" s="13"/>
      <c r="C1084" s="15" t="str">
        <f>IFERROR(VLOOKUP(VENTAS4[[#This Row],[Code]],STOCK[],5,FALSE),"-")</f>
        <v>Pantalones playeros estampados</v>
      </c>
    </row>
    <row r="1085" spans="1:3" s="14" customFormat="1" ht="55" customHeight="1">
      <c r="A1085" s="12" t="s">
        <v>2327</v>
      </c>
      <c r="B1085" s="13"/>
      <c r="C1085" s="15" t="str">
        <f>IFERROR(VLOOKUP(VENTAS4[[#This Row],[Code]],STOCK[],5,FALSE),"-")</f>
        <v>Pantalones playeros estampados</v>
      </c>
    </row>
    <row r="1086" spans="1:3" s="14" customFormat="1" ht="55" customHeight="1">
      <c r="A1086" s="12" t="s">
        <v>2328</v>
      </c>
      <c r="B1086" s="13"/>
      <c r="C1086" s="15" t="str">
        <f>IFERROR(VLOOKUP(VENTAS4[[#This Row],[Code]],STOCK[],5,FALSE),"-")</f>
        <v>Pantalones playeros estampados</v>
      </c>
    </row>
    <row r="1087" spans="1:3" s="14" customFormat="1" ht="55" customHeight="1">
      <c r="A1087" s="12" t="s">
        <v>2477</v>
      </c>
      <c r="B1087" s="13"/>
      <c r="C1087" s="15" t="str">
        <f>IFERROR(VLOOKUP(VENTAS4[[#This Row],[Code]],STOCK[],5,FALSE),"-")</f>
        <v>Pantalones playeros estampados</v>
      </c>
    </row>
    <row r="1088" spans="1:3" s="14" customFormat="1" ht="55" customHeight="1">
      <c r="A1088" s="12" t="s">
        <v>2329</v>
      </c>
      <c r="B1088" s="13"/>
      <c r="C1088" s="15" t="str">
        <f>IFERROR(VLOOKUP(VENTAS4[[#This Row],[Code]],STOCK[],5,FALSE),"-")</f>
        <v>Bolso shopper flores pequeñas coloridas</v>
      </c>
    </row>
    <row r="1089" spans="1:3" s="14" customFormat="1" ht="55" customHeight="1">
      <c r="A1089" s="12" t="s">
        <v>2330</v>
      </c>
      <c r="B1089" s="13"/>
      <c r="C1089" s="15" t="str">
        <f>IFERROR(VLOOKUP(VENTAS4[[#This Row],[Code]],STOCK[],5,FALSE),"-")</f>
        <v>Bolso shopper flores pequeñas rosadas</v>
      </c>
    </row>
    <row r="1090" spans="1:3" s="14" customFormat="1" ht="55" customHeight="1">
      <c r="A1090" s="12" t="s">
        <v>2331</v>
      </c>
      <c r="B1090" s="13"/>
      <c r="C1090" s="15" t="str">
        <f>IFERROR(VLOOKUP(VENTAS4[[#This Row],[Code]],STOCK[],5,FALSE),"-")</f>
        <v>Bolso de mano multipropósito de lona unisex</v>
      </c>
    </row>
    <row r="1091" spans="1:3" s="14" customFormat="1" ht="55" customHeight="1">
      <c r="A1091" s="12" t="s">
        <v>2332</v>
      </c>
      <c r="B1091" s="13"/>
      <c r="C1091" s="15" t="str">
        <f>IFERROR(VLOOKUP(VENTAS4[[#This Row],[Code]],STOCK[],5,FALSE),"-")</f>
        <v>Bolso pequeño estampado de mariposas</v>
      </c>
    </row>
    <row r="1092" spans="1:3" s="14" customFormat="1" ht="55" customHeight="1">
      <c r="A1092" s="12" t="s">
        <v>2333</v>
      </c>
      <c r="B1092" s="13"/>
      <c r="C1092" s="15" t="str">
        <f>IFERROR(VLOOKUP(VENTAS4[[#This Row],[Code]],STOCK[],5,FALSE),"-")</f>
        <v>Bolso de lienzo estampado de corazón</v>
      </c>
    </row>
    <row r="1093" spans="1:3" s="14" customFormat="1" ht="55" customHeight="1">
      <c r="A1093" s="12" t="s">
        <v>2334</v>
      </c>
      <c r="B1093" s="13"/>
      <c r="C1093" s="15" t="str">
        <f>IFERROR(VLOOKUP(VENTAS4[[#This Row],[Code]],STOCK[],5,FALSE),"-")</f>
        <v>Bolso de lona en bloque de color</v>
      </c>
    </row>
    <row r="1094" spans="1:3" s="14" customFormat="1" ht="55" customHeight="1">
      <c r="A1094" s="12" t="s">
        <v>2335</v>
      </c>
      <c r="B1094" s="13"/>
      <c r="C1094" s="15" t="str">
        <f>IFERROR(VLOOKUP(VENTAS4[[#This Row],[Code]],STOCK[],5,FALSE),"-")</f>
        <v>Maxi vestido de cuello healter de Lunares</v>
      </c>
    </row>
    <row r="1095" spans="1:3" s="14" customFormat="1" ht="55" customHeight="1">
      <c r="A1095" s="12" t="s">
        <v>2336</v>
      </c>
      <c r="B1095" s="13"/>
      <c r="C1095" s="15" t="str">
        <f>IFERROR(VLOOKUP(VENTAS4[[#This Row],[Code]],STOCK[],5,FALSE),"-")</f>
        <v>Set de bikini Vacaciones en bloque de color</v>
      </c>
    </row>
    <row r="1096" spans="1:3" s="14" customFormat="1" ht="55" customHeight="1">
      <c r="A1096" s="12" t="s">
        <v>2337</v>
      </c>
      <c r="B1096" s="13"/>
      <c r="C1096" s="15" t="str">
        <f>IFERROR(VLOOKUP(VENTAS4[[#This Row],[Code]],STOCK[],5,FALSE),"-")</f>
        <v>Pantalones sueltos estampado de plantas</v>
      </c>
    </row>
    <row r="1097" spans="1:3" s="14" customFormat="1" ht="55" customHeight="1">
      <c r="A1097" s="12" t="s">
        <v>2478</v>
      </c>
      <c r="B1097" s="13"/>
      <c r="C1097" s="15" t="str">
        <f>IFERROR(VLOOKUP(VENTAS4[[#This Row],[Code]],STOCK[],5,FALSE),"-")</f>
        <v>Vestido estampado con abertura y ajuste en cintura</v>
      </c>
    </row>
    <row r="1098" spans="1:3" s="14" customFormat="1" ht="55" customHeight="1">
      <c r="A1098" s="12" t="s">
        <v>2338</v>
      </c>
      <c r="B1098" s="13"/>
      <c r="C1098" s="15" t="str">
        <f>IFERROR(VLOOKUP(VENTAS4[[#This Row],[Code]],STOCK[],5,FALSE),"-")</f>
        <v>Bikini atado a los lados con estampado de cerezas</v>
      </c>
    </row>
    <row r="1099" spans="1:3" s="14" customFormat="1" ht="55" customHeight="1">
      <c r="A1099" s="12" t="s">
        <v>2339</v>
      </c>
      <c r="B1099" s="13"/>
      <c r="C1099" s="15" t="str">
        <f>IFERROR(VLOOKUP(VENTAS4[[#This Row],[Code]],STOCK[],5,FALSE),"-")</f>
        <v>Bikini atado a los lados con estampado de cerezas</v>
      </c>
    </row>
    <row r="1100" spans="1:3" s="14" customFormat="1" ht="55" customHeight="1">
      <c r="A1100" s="12" t="s">
        <v>2340</v>
      </c>
      <c r="B1100" s="13"/>
      <c r="C1100" s="15" t="str">
        <f>IFERROR(VLOOKUP(VENTAS4[[#This Row],[Code]],STOCK[],5,FALSE),"-")</f>
        <v>Bikini atado a los lados con estampado de cerezas</v>
      </c>
    </row>
    <row r="1101" spans="1:3" s="14" customFormat="1" ht="55" customHeight="1">
      <c r="A1101" s="12" t="s">
        <v>2341</v>
      </c>
      <c r="B1101" s="13"/>
      <c r="C1101" s="15" t="str">
        <f>IFERROR(VLOOKUP(VENTAS4[[#This Row],[Code]],STOCK[],5,FALSE),"-")</f>
        <v>Blusa Vacaciones con lazo delantero</v>
      </c>
    </row>
    <row r="1102" spans="1:3" s="14" customFormat="1" ht="55" customHeight="1">
      <c r="A1102" s="12" t="s">
        <v>2342</v>
      </c>
      <c r="B1102" s="13"/>
      <c r="C1102" s="15" t="str">
        <f>IFERROR(VLOOKUP(VENTAS4[[#This Row],[Code]],STOCK[],5,FALSE),"-")</f>
        <v>Blusa Vacaciones con lazo delantero</v>
      </c>
    </row>
    <row r="1103" spans="1:3" s="14" customFormat="1" ht="55" customHeight="1">
      <c r="A1103" s="12" t="s">
        <v>2343</v>
      </c>
      <c r="B1103" s="13"/>
      <c r="C1103" s="15" t="str">
        <f>IFERROR(VLOOKUP(VENTAS4[[#This Row],[Code]],STOCK[],5,FALSE),"-")</f>
        <v>Blusa Vacaciones con lazo delantero</v>
      </c>
    </row>
    <row r="1104" spans="1:3" s="14" customFormat="1" ht="55" customHeight="1">
      <c r="A1104" s="12" t="s">
        <v>2344</v>
      </c>
      <c r="B1104" s="13"/>
      <c r="C1104" s="15" t="str">
        <f>IFERROR(VLOOKUP(VENTAS4[[#This Row],[Code]],STOCK[],5,FALSE),"-")</f>
        <v>Vestido color block  bohemio</v>
      </c>
    </row>
    <row r="1105" spans="1:3" s="14" customFormat="1" ht="55" customHeight="1">
      <c r="A1105" s="12" t="s">
        <v>2345</v>
      </c>
      <c r="B1105" s="13"/>
      <c r="C1105" s="15" t="str">
        <f>IFERROR(VLOOKUP(VENTAS4[[#This Row],[Code]],STOCK[],5,FALSE),"-")</f>
        <v>Vestido color block de bajo asimétrico</v>
      </c>
    </row>
    <row r="1106" spans="1:3" s="14" customFormat="1" ht="55" customHeight="1">
      <c r="A1106" s="12" t="s">
        <v>2346</v>
      </c>
      <c r="B1106" s="13"/>
      <c r="C1106" s="15" t="str">
        <f>IFERROR(VLOOKUP(VENTAS4[[#This Row],[Code]],STOCK[],5,FALSE),"-")</f>
        <v>Pantalón palazzo estiloso</v>
      </c>
    </row>
    <row r="1107" spans="1:3" s="14" customFormat="1" ht="55" customHeight="1">
      <c r="A1107" s="12" t="s">
        <v>2356</v>
      </c>
      <c r="B1107" s="13"/>
      <c r="C1107" s="15" t="str">
        <f>IFERROR(VLOOKUP(VENTAS4[[#This Row],[Code]],STOCK[],5,FALSE),"-")</f>
        <v>Pantalón palazzo estiloso</v>
      </c>
    </row>
    <row r="1108" spans="1:3" s="14" customFormat="1" ht="55" customHeight="1">
      <c r="A1108" s="12" t="s">
        <v>2347</v>
      </c>
      <c r="B1108" s="13"/>
      <c r="C1108" s="15" t="str">
        <f>IFERROR(VLOOKUP(VENTAS4[[#This Row],[Code]],STOCK[],5,FALSE),"-")</f>
        <v>Pantalón palazzo estiloso</v>
      </c>
    </row>
    <row r="1109" spans="1:3" s="14" customFormat="1" ht="55" customHeight="1">
      <c r="A1109" s="12" t="s">
        <v>2348</v>
      </c>
      <c r="B1109" s="13"/>
      <c r="C1109" s="15" t="str">
        <f>IFERROR(VLOOKUP(VENTAS4[[#This Row],[Code]],STOCK[],5,FALSE),"-")</f>
        <v>Pantalón palazzo estiloso</v>
      </c>
    </row>
    <row r="1110" spans="1:3" s="14" customFormat="1" ht="55" customHeight="1">
      <c r="A1110" s="12" t="s">
        <v>2349</v>
      </c>
      <c r="B1110" s="13"/>
      <c r="C1110" s="15" t="str">
        <f>IFERROR(VLOOKUP(VENTAS4[[#This Row],[Code]],STOCK[],5,FALSE),"-")</f>
        <v>Set de 3 piezas bikini con estampado floral</v>
      </c>
    </row>
    <row r="1111" spans="1:3" s="14" customFormat="1" ht="55" customHeight="1">
      <c r="A1111" s="12" t="s">
        <v>2350</v>
      </c>
      <c r="B1111" s="13"/>
      <c r="C1111" s="15" t="str">
        <f>IFERROR(VLOOKUP(VENTAS4[[#This Row],[Code]],STOCK[],5,FALSE),"-")</f>
        <v>Bikini bandeau de estilo floral</v>
      </c>
    </row>
    <row r="1112" spans="1:3" s="14" customFormat="1" ht="55" customHeight="1">
      <c r="A1112" s="12" t="s">
        <v>2351</v>
      </c>
      <c r="B1112" s="13"/>
      <c r="C1112" s="15" t="str">
        <f>IFERROR(VLOOKUP(VENTAS4[[#This Row],[Code]],STOCK[],5,FALSE),"-")</f>
        <v>Bikini bandeau de estilo floral</v>
      </c>
    </row>
    <row r="1113" spans="1:3" s="14" customFormat="1" ht="55" customHeight="1">
      <c r="A1113" s="12" t="s">
        <v>2352</v>
      </c>
      <c r="B1113" s="13"/>
      <c r="C1113" s="15" t="str">
        <f>IFERROR(VLOOKUP(VENTAS4[[#This Row],[Code]],STOCK[],5,FALSE),"-")</f>
        <v>Bikini bandeau de estilo floral</v>
      </c>
    </row>
    <row r="1114" spans="1:3" s="14" customFormat="1" ht="55" customHeight="1">
      <c r="A1114" s="12" t="s">
        <v>2353</v>
      </c>
      <c r="B1114" s="13"/>
      <c r="C1114" s="15" t="str">
        <f>IFERROR(VLOOKUP(VENTAS4[[#This Row],[Code]],STOCK[],5,FALSE),"-")</f>
        <v>Set de 3 piezas bikini de moda estampado de hoja</v>
      </c>
    </row>
    <row r="1115" spans="1:3" s="14" customFormat="1" ht="55" customHeight="1">
      <c r="A1115" s="12" t="s">
        <v>2354</v>
      </c>
      <c r="B1115" s="13"/>
      <c r="C1115" s="15" t="str">
        <f>IFERROR(VLOOKUP(VENTAS4[[#This Row],[Code]],STOCK[],5,FALSE),"-")</f>
        <v>Set de 3 piezas bikini de moda estampado de hoja</v>
      </c>
    </row>
    <row r="1116" spans="1:3" s="14" customFormat="1" ht="55" customHeight="1">
      <c r="A1116" s="12" t="s">
        <v>2355</v>
      </c>
      <c r="B1116" s="13"/>
      <c r="C1116" s="15" t="str">
        <f>IFERROR(VLOOKUP(VENTAS4[[#This Row],[Code]],STOCK[],5,FALSE),"-")</f>
        <v>Set de 3 piezas bikini de moda estampado de hoja</v>
      </c>
    </row>
    <row r="1117" spans="1:3" s="14" customFormat="1" ht="55" customHeight="1">
      <c r="A1117" s="12" t="s">
        <v>2357</v>
      </c>
      <c r="B1117" s="13"/>
      <c r="C1117" s="15" t="str">
        <f>IFERROR(VLOOKUP(VENTAS4[[#This Row],[Code]],STOCK[],5,FALSE),"-")</f>
        <v>Set de 3 piezas bikini de moda estampado de hoja</v>
      </c>
    </row>
    <row r="1118" spans="1:3" s="14" customFormat="1" ht="55" customHeight="1">
      <c r="A1118" s="12" t="s">
        <v>2358</v>
      </c>
      <c r="B1118" s="13"/>
      <c r="C1118" s="15" t="str">
        <f>IFERROR(VLOOKUP(VENTAS4[[#This Row],[Code]],STOCK[],5,FALSE),"-")</f>
        <v>Espejuelos rectangulares unisex adorno de carey</v>
      </c>
    </row>
    <row r="1119" spans="1:3" s="14" customFormat="1" ht="55" customHeight="1">
      <c r="A1119" s="12" t="s">
        <v>2359</v>
      </c>
      <c r="B1119" s="13"/>
      <c r="C1119" s="15" t="str">
        <f>IFERROR(VLOOKUP(VENTAS4[[#This Row],[Code]],STOCK[],5,FALSE),"-")</f>
        <v>Espejuelos rectangulares unisex de color sólido</v>
      </c>
    </row>
    <row r="1120" spans="1:3" s="14" customFormat="1" ht="55" customHeight="1">
      <c r="A1120" s="12" t="s">
        <v>2360</v>
      </c>
      <c r="B1120" s="13"/>
      <c r="C1120" s="15" t="str">
        <f>IFERROR(VLOOKUP(VENTAS4[[#This Row],[Code]],STOCK[],5,FALSE),"-")</f>
        <v>Espejuelos rectangulares unisex</v>
      </c>
    </row>
    <row r="1121" spans="1:3" s="14" customFormat="1" ht="55" customHeight="1">
      <c r="A1121" s="12" t="s">
        <v>2361</v>
      </c>
      <c r="B1121" s="13"/>
      <c r="C1121" s="15" t="str">
        <f>IFERROR(VLOOKUP(VENTAS4[[#This Row],[Code]],STOCK[],5,FALSE),"-")</f>
        <v>Espejuelos estilo cat eye</v>
      </c>
    </row>
    <row r="1122" spans="1:3" s="14" customFormat="1" ht="55" customHeight="1">
      <c r="A1122" s="12" t="s">
        <v>2362</v>
      </c>
      <c r="B1122" s="13"/>
      <c r="C1122" s="15" t="str">
        <f>IFERROR(VLOOKUP(VENTAS4[[#This Row],[Code]],STOCK[],5,FALSE),"-")</f>
        <v>2 piezas bikini push up accesorio</v>
      </c>
    </row>
    <row r="1123" spans="1:3" s="14" customFormat="1" ht="55" customHeight="1">
      <c r="A1123" s="12" t="s">
        <v>2363</v>
      </c>
      <c r="B1123" s="13"/>
      <c r="C1123" s="15" t="str">
        <f>IFERROR(VLOOKUP(VENTAS4[[#This Row],[Code]],STOCK[],5,FALSE),"-")</f>
        <v>Sombrero de protección Verano fashionista</v>
      </c>
    </row>
    <row r="1124" spans="1:3" s="14" customFormat="1" ht="55" customHeight="1">
      <c r="A1124" s="12" t="s">
        <v>2364</v>
      </c>
      <c r="B1124" s="13"/>
      <c r="C1124" s="15" t="str">
        <f>IFERROR(VLOOKUP(VENTAS4[[#This Row],[Code]],STOCK[],5,FALSE),"-")</f>
        <v>Blusa atada al frente de estilo casual</v>
      </c>
    </row>
    <row r="1125" spans="1:3" s="14" customFormat="1" ht="55" customHeight="1">
      <c r="A1125" s="12" t="s">
        <v>2365</v>
      </c>
      <c r="B1125" s="13"/>
      <c r="C1125" s="15" t="str">
        <f>IFERROR(VLOOKUP(VENTAS4[[#This Row],[Code]],STOCK[],5,FALSE),"-")</f>
        <v>Blusa atada al frente de estilo casual</v>
      </c>
    </row>
    <row r="1126" spans="1:3" s="14" customFormat="1" ht="55" customHeight="1">
      <c r="A1126" s="12" t="s">
        <v>2366</v>
      </c>
      <c r="B1126" s="13"/>
      <c r="C1126" s="15" t="str">
        <f>IFERROR(VLOOKUP(VENTAS4[[#This Row],[Code]],STOCK[],5,FALSE),"-")</f>
        <v>Vestido elegante de botones en color sólido</v>
      </c>
    </row>
    <row r="1127" spans="1:3" s="14" customFormat="1" ht="55" customHeight="1">
      <c r="A1127" s="12" t="s">
        <v>2367</v>
      </c>
      <c r="B1127" s="13"/>
      <c r="C1127" s="15" t="str">
        <f>IFERROR(VLOOKUP(VENTAS4[[#This Row],[Code]],STOCK[],5,FALSE),"-")</f>
        <v>Vestido elegante de botones en color sólido</v>
      </c>
    </row>
    <row r="1128" spans="1:3" s="14" customFormat="1" ht="55" customHeight="1">
      <c r="A1128" s="12" t="s">
        <v>2368</v>
      </c>
      <c r="B1128" s="13"/>
      <c r="C1128" s="15" t="str">
        <f>IFERROR(VLOOKUP(VENTAS4[[#This Row],[Code]],STOCK[],5,FALSE),"-")</f>
        <v>Vestido elegante de botones en color sólido</v>
      </c>
    </row>
    <row r="1129" spans="1:3" s="14" customFormat="1" ht="55" customHeight="1">
      <c r="A1129" s="12" t="s">
        <v>2369</v>
      </c>
      <c r="B1129" s="13"/>
      <c r="C1129" s="15" t="str">
        <f>IFERROR(VLOOKUP(VENTAS4[[#This Row],[Code]],STOCK[],5,FALSE),"-")</f>
        <v>Espejuelos de sol vintage clásicas aviador</v>
      </c>
    </row>
    <row r="1130" spans="1:3" s="14" customFormat="1" ht="55" customHeight="1">
      <c r="A1130" s="12" t="s">
        <v>2486</v>
      </c>
      <c r="B1130" s="13"/>
      <c r="C1130" s="15" t="str">
        <f>IFERROR(VLOOKUP(VENTAS4[[#This Row],[Code]],STOCK[],5,FALSE),"-")</f>
        <v>Sandalias cruzadas de plataforma F21</v>
      </c>
    </row>
    <row r="1131" spans="1:3" s="14" customFormat="1" ht="55" customHeight="1">
      <c r="A1131" s="22" t="s">
        <v>2494</v>
      </c>
      <c r="B1131" s="20"/>
      <c r="C1131" s="15" t="str">
        <f>IFERROR(VLOOKUP(VENTAS4[[#This Row],[Code]],STOCK[],5,FALSE),"-")</f>
        <v>Pullover Dazy cuello redondo Blanco</v>
      </c>
    </row>
    <row r="1132" spans="1:3" s="14" customFormat="1" ht="55" customHeight="1">
      <c r="A1132" s="22" t="s">
        <v>2495</v>
      </c>
      <c r="B1132" s="13"/>
      <c r="C1132" s="15" t="str">
        <f>IFERROR(VLOOKUP(VENTAS4[[#This Row],[Code]],STOCK[],5,FALSE),"-")</f>
        <v>Pullover Dazy cuello redondo Negro</v>
      </c>
    </row>
    <row r="1133" spans="1:3" s="14" customFormat="1" ht="55" customHeight="1">
      <c r="A1133" s="22" t="s">
        <v>2531</v>
      </c>
      <c r="B1133" s="13"/>
      <c r="C1133" s="15" t="str">
        <f>IFERROR(VLOOKUP(VENTAS4[[#This Row],[Code]],STOCK[],5,FALSE),"-")</f>
        <v>Sandalias de tiras con tacón cuadrado Marca H&amp;M</v>
      </c>
    </row>
    <row r="1134" spans="1:3" s="14" customFormat="1" ht="55" customHeight="1">
      <c r="A1134" s="22" t="s">
        <v>2533</v>
      </c>
      <c r="B1134" s="13"/>
      <c r="C1134" s="15" t="str">
        <f>IFERROR(VLOOKUP(VENTAS4[[#This Row],[Code]],STOCK[],5,FALSE),"-")</f>
        <v>Sandalias de tiras con tacón cuadrado</v>
      </c>
    </row>
    <row r="1135" spans="1:3" s="14" customFormat="1" ht="55" customHeight="1">
      <c r="A1135" s="22" t="s">
        <v>2534</v>
      </c>
      <c r="B1135" s="13"/>
      <c r="C1135" s="15" t="str">
        <f>IFERROR(VLOOKUP(VENTAS4[[#This Row],[Code]],STOCK[],5,FALSE),"-")</f>
        <v>Sandalias de tiras con tacón cuadrado</v>
      </c>
    </row>
    <row r="1136" spans="1:3" s="14" customFormat="1" ht="55" customHeight="1">
      <c r="A1136" s="22" t="s">
        <v>2535</v>
      </c>
      <c r="B1136" s="13"/>
      <c r="C1136" s="15" t="str">
        <f>IFERROR(VLOOKUP(VENTAS4[[#This Row],[Code]],STOCK[],5,FALSE),"-")</f>
        <v>Sandalias de tiras con tacón cuadrado</v>
      </c>
    </row>
    <row r="1137" spans="1:3" s="14" customFormat="1" ht="55" customHeight="1">
      <c r="A1137" s="22" t="s">
        <v>2536</v>
      </c>
      <c r="B1137" s="13"/>
      <c r="C1137" s="15" t="str">
        <f>IFERROR(VLOOKUP(VENTAS4[[#This Row],[Code]],STOCK[],5,FALSE),"-")</f>
        <v>Sandalias de tiras con tacón cuadrado</v>
      </c>
    </row>
    <row r="1138" spans="1:3" s="14" customFormat="1" ht="55" customHeight="1">
      <c r="A1138" s="22" t="s">
        <v>2537</v>
      </c>
      <c r="B1138" s="13"/>
      <c r="C1138" s="15" t="str">
        <f>IFERROR(VLOOKUP(VENTAS4[[#This Row],[Code]],STOCK[],5,FALSE),"-")</f>
        <v>Pantalón de vestir de viscosa y lino (beige claro)</v>
      </c>
    </row>
    <row r="1139" spans="1:3" s="14" customFormat="1" ht="55" customHeight="1">
      <c r="A1139" s="22" t="s">
        <v>2538</v>
      </c>
      <c r="B1139" s="13"/>
      <c r="C1139" s="15" t="str">
        <f>IFERROR(VLOOKUP(VENTAS4[[#This Row],[Code]],STOCK[],5,FALSE),"-")</f>
        <v>Pantalón de vestir de viscosa y lino (beige claro)</v>
      </c>
    </row>
    <row r="1140" spans="1:3" s="14" customFormat="1" ht="55" customHeight="1">
      <c r="A1140" s="22" t="s">
        <v>2539</v>
      </c>
      <c r="B1140" s="13"/>
      <c r="C1140" s="15" t="str">
        <f>IFERROR(VLOOKUP(VENTAS4[[#This Row],[Code]],STOCK[],5,FALSE),"-")</f>
        <v>Pantalón de vestir de viscosa y lino (beige claro)</v>
      </c>
    </row>
    <row r="1141" spans="1:3" s="14" customFormat="1" ht="55" customHeight="1">
      <c r="A1141" s="22" t="s">
        <v>2540</v>
      </c>
      <c r="B1141" s="13"/>
      <c r="C1141" s="15" t="str">
        <f>IFERROR(VLOOKUP(VENTAS4[[#This Row],[Code]],STOCK[],5,FALSE),"-")</f>
        <v>Pantalón de vestir de viscosa y lino (beige claro)</v>
      </c>
    </row>
    <row r="1142" spans="1:3" s="14" customFormat="1" ht="55" customHeight="1">
      <c r="A1142" s="22" t="s">
        <v>2541</v>
      </c>
      <c r="B1142" s="13"/>
      <c r="C1142" s="15" t="str">
        <f>IFERROR(VLOOKUP(VENTAS4[[#This Row],[Code]],STOCK[],5,FALSE),"-")</f>
        <v>Pantalón de vestir de viscosa y lino (beige claro)</v>
      </c>
    </row>
    <row r="1143" spans="1:3" s="14" customFormat="1" ht="55" customHeight="1">
      <c r="A1143" s="22" t="s">
        <v>2544</v>
      </c>
      <c r="B1143" s="13"/>
      <c r="C1143" s="15" t="str">
        <f>IFERROR(VLOOKUP(VENTAS4[[#This Row],[Code]],STOCK[],5,FALSE),"-")</f>
        <v>Camisa blanca en mezcla de algodón</v>
      </c>
    </row>
    <row r="1144" spans="1:3" s="14" customFormat="1" ht="55" customHeight="1">
      <c r="A1144" s="22" t="s">
        <v>2545</v>
      </c>
      <c r="B1144" s="13"/>
      <c r="C1144" s="15" t="str">
        <f>IFERROR(VLOOKUP(VENTAS4[[#This Row],[Code]],STOCK[],5,FALSE),"-")</f>
        <v>Camisa blanca en mezcla de algodón</v>
      </c>
    </row>
    <row r="1145" spans="1:3" s="14" customFormat="1" ht="55" customHeight="1">
      <c r="A1145" s="22" t="s">
        <v>2546</v>
      </c>
      <c r="B1145" s="13"/>
      <c r="C1145" s="15" t="str">
        <f>IFERROR(VLOOKUP(VENTAS4[[#This Row],[Code]],STOCK[],5,FALSE),"-")</f>
        <v>Camisa blanca en mezcla de algodón</v>
      </c>
    </row>
    <row r="1146" spans="1:3" s="14" customFormat="1" ht="55" customHeight="1">
      <c r="A1146" s="22" t="s">
        <v>2547</v>
      </c>
      <c r="B1146" s="13"/>
      <c r="C1146" s="15" t="str">
        <f>IFERROR(VLOOKUP(VENTAS4[[#This Row],[Code]],STOCK[],5,FALSE),"-")</f>
        <v>Pantalón ancho con cordón ajustable</v>
      </c>
    </row>
    <row r="1147" spans="1:3" s="14" customFormat="1" ht="55" customHeight="1">
      <c r="A1147" s="22" t="s">
        <v>2549</v>
      </c>
      <c r="B1147" s="13"/>
      <c r="C1147" s="15" t="str">
        <f>IFERROR(VLOOKUP(VENTAS4[[#This Row],[Code]],STOCK[],5,FALSE),"-")</f>
        <v>Pantalón ancho con cordón ajustable</v>
      </c>
    </row>
    <row r="1148" spans="1:3" s="14" customFormat="1" ht="55" customHeight="1">
      <c r="A1148" s="22" t="s">
        <v>2550</v>
      </c>
      <c r="B1148" s="13"/>
      <c r="C1148" s="15" t="str">
        <f>IFERROR(VLOOKUP(VENTAS4[[#This Row],[Code]],STOCK[],5,FALSE),"-")</f>
        <v>Pantalón ancho con cordón ajustable</v>
      </c>
    </row>
    <row r="1149" spans="1:3" s="14" customFormat="1" ht="55" customHeight="1">
      <c r="A1149" s="22" t="s">
        <v>2551</v>
      </c>
      <c r="B1149" s="13"/>
      <c r="C1149" s="15" t="str">
        <f>IFERROR(VLOOKUP(VENTAS4[[#This Row],[Code]],STOCK[],5,FALSE),"-")</f>
        <v>Pantalón ancho con cordón ajustable</v>
      </c>
    </row>
    <row r="1150" spans="1:3" s="14" customFormat="1" ht="55" customHeight="1">
      <c r="A1150" s="22" t="s">
        <v>2552</v>
      </c>
      <c r="B1150" s="13"/>
      <c r="C1150" s="15" t="str">
        <f>IFERROR(VLOOKUP(VENTAS4[[#This Row],[Code]],STOCK[],5,FALSE),"-")</f>
        <v>Pantalón ancho con cordón ajustable</v>
      </c>
    </row>
    <row r="1151" spans="1:3" s="14" customFormat="1" ht="55" customHeight="1">
      <c r="A1151" s="22" t="s">
        <v>2554</v>
      </c>
      <c r="B1151" s="13"/>
      <c r="C1151" s="15" t="str">
        <f>IFERROR(VLOOKUP(VENTAS4[[#This Row],[Code]],STOCK[],5,FALSE),"-")</f>
        <v>Pantalón cigarrette ajustado elegante</v>
      </c>
    </row>
    <row r="1152" spans="1:3" s="14" customFormat="1" ht="55" customHeight="1">
      <c r="A1152" s="22" t="s">
        <v>2555</v>
      </c>
      <c r="B1152" s="13"/>
      <c r="C1152" s="15" t="str">
        <f>IFERROR(VLOOKUP(VENTAS4[[#This Row],[Code]],STOCK[],5,FALSE),"-")</f>
        <v>Pantalón cigarrette ajustado elegante</v>
      </c>
    </row>
    <row r="1153" spans="1:3" s="14" customFormat="1" ht="55" customHeight="1">
      <c r="A1153" s="22" t="s">
        <v>2578</v>
      </c>
      <c r="B1153" s="13"/>
      <c r="C1153" s="15" t="str">
        <f>IFERROR(VLOOKUP(VENTAS4[[#This Row],[Code]],STOCK[],5,FALSE),"-")</f>
        <v>Pantalón de vestir de viscosa y lino negro</v>
      </c>
    </row>
    <row r="1154" spans="1:3" s="14" customFormat="1" ht="55" customHeight="1">
      <c r="A1154" s="22" t="s">
        <v>2579</v>
      </c>
      <c r="B1154" s="13"/>
      <c r="C1154" s="15" t="str">
        <f>IFERROR(VLOOKUP(VENTAS4[[#This Row],[Code]],STOCK[],5,FALSE),"-")</f>
        <v>Pantalón de vestir de viscosa y lino negro</v>
      </c>
    </row>
    <row r="1155" spans="1:3" s="14" customFormat="1" ht="55" customHeight="1">
      <c r="A1155" s="22" t="s">
        <v>2580</v>
      </c>
      <c r="B1155" s="13"/>
      <c r="C1155" s="15" t="str">
        <f>IFERROR(VLOOKUP(VENTAS4[[#This Row],[Code]],STOCK[],5,FALSE),"-")</f>
        <v>Pantalón de vestir de viscosa y lino negro</v>
      </c>
    </row>
    <row r="1156" spans="1:3" s="14" customFormat="1" ht="55" customHeight="1">
      <c r="A1156" s="22" t="s">
        <v>2600</v>
      </c>
      <c r="B1156" s="13"/>
      <c r="C1156" s="15" t="str">
        <f>IFERROR(VLOOKUP(VENTAS4[[#This Row],[Code]],STOCK[],5,FALSE),"-")</f>
        <v>-</v>
      </c>
    </row>
    <row r="1157" spans="1:3" s="14" customFormat="1" ht="55" customHeight="1">
      <c r="A1157" s="22" t="s">
        <v>2601</v>
      </c>
      <c r="B1157" s="13"/>
      <c r="C1157" s="15" t="str">
        <f>IFERROR(VLOOKUP(VENTAS4[[#This Row],[Code]],STOCK[],5,FALSE),"-")</f>
        <v>Sandalias carmelitas de moda con correa de velcro</v>
      </c>
    </row>
    <row r="1158" spans="1:3" s="14" customFormat="1" ht="55" customHeight="1">
      <c r="A1158" s="22" t="s">
        <v>2602</v>
      </c>
      <c r="B1158" s="13"/>
      <c r="C1158" s="15" t="str">
        <f>IFERROR(VLOOKUP(VENTAS4[[#This Row],[Code]],STOCK[],5,FALSE),"-")</f>
        <v>Sandalias carmelitas de moda con correa de velcro</v>
      </c>
    </row>
    <row r="1159" spans="1:3" s="14" customFormat="1" ht="55" customHeight="1">
      <c r="A1159" s="22" t="s">
        <v>2603</v>
      </c>
      <c r="B1159" s="13"/>
      <c r="C1159" s="15" t="str">
        <f>IFERROR(VLOOKUP(VENTAS4[[#This Row],[Code]],STOCK[],5,FALSE),"-")</f>
        <v>Sandalias prácticas Chunky Negras</v>
      </c>
    </row>
    <row r="1160" spans="1:3" s="14" customFormat="1" ht="55" customHeight="1">
      <c r="A1160" s="22" t="s">
        <v>2606</v>
      </c>
      <c r="B1160" s="13"/>
      <c r="C1160" s="15" t="str">
        <f>IFERROR(VLOOKUP(VENTAS4[[#This Row],[Code]],STOCK[],5,FALSE),"-")</f>
        <v>Sandalias prácticas Chunky Negras</v>
      </c>
    </row>
    <row r="1161" spans="1:3" s="14" customFormat="1" ht="55" customHeight="1">
      <c r="A1161" s="22" t="s">
        <v>2607</v>
      </c>
      <c r="B1161" s="13"/>
      <c r="C1161" s="15" t="str">
        <f>IFERROR(VLOOKUP(VENTAS4[[#This Row],[Code]],STOCK[],5,FALSE),"-")</f>
        <v>Sandalias prácticas Chunky Negras</v>
      </c>
    </row>
    <row r="1162" spans="1:3" s="14" customFormat="1" ht="55" customHeight="1">
      <c r="A1162" s="22" t="s">
        <v>2608</v>
      </c>
      <c r="B1162" s="13"/>
      <c r="C1162" s="15" t="str">
        <f>IFERROR(VLOOKUP(VENTAS4[[#This Row],[Code]],STOCK[],5,FALSE),"-")</f>
        <v>-</v>
      </c>
    </row>
    <row r="1163" spans="1:3" s="14" customFormat="1" ht="55" customHeight="1">
      <c r="A1163" s="22" t="s">
        <v>2609</v>
      </c>
      <c r="B1163" s="13"/>
      <c r="C1163" s="15" t="str">
        <f>IFERROR(VLOOKUP(VENTAS4[[#This Row],[Code]],STOCK[],5,FALSE),"-")</f>
        <v>-</v>
      </c>
    </row>
    <row r="1164" spans="1:3" s="14" customFormat="1" ht="55" customHeight="1">
      <c r="A1164" s="22" t="s">
        <v>2610</v>
      </c>
      <c r="B1164" s="13"/>
      <c r="C1164" s="15" t="str">
        <f>IFERROR(VLOOKUP(VENTAS4[[#This Row],[Code]],STOCK[],5,FALSE),"-")</f>
        <v>-</v>
      </c>
    </row>
    <row r="1165" spans="1:3" s="14" customFormat="1" ht="55" customHeight="1">
      <c r="A1165" s="22" t="s">
        <v>2612</v>
      </c>
      <c r="B1165" s="13"/>
      <c r="C1165" s="15" t="str">
        <f>IFERROR(VLOOKUP(VENTAS4[[#This Row],[Code]],STOCK[],5,FALSE),"-")</f>
        <v>Sneakers chunky blancos</v>
      </c>
    </row>
    <row r="1166" spans="1:3" s="14" customFormat="1" ht="55" customHeight="1">
      <c r="A1166" s="22" t="s">
        <v>2613</v>
      </c>
      <c r="B1166" s="13"/>
      <c r="C1166" s="15" t="str">
        <f>IFERROR(VLOOKUP(VENTAS4[[#This Row],[Code]],STOCK[],5,FALSE),"-")</f>
        <v>Sneakers chunky blancos</v>
      </c>
    </row>
    <row r="1167" spans="1:3" s="14" customFormat="1" ht="55" customHeight="1">
      <c r="A1167" s="22" t="s">
        <v>2614</v>
      </c>
      <c r="B1167" s="13"/>
      <c r="C1167" s="15" t="str">
        <f>IFERROR(VLOOKUP(VENTAS4[[#This Row],[Code]],STOCK[],5,FALSE),"-")</f>
        <v>Sandalias de plataforma en bloque de color</v>
      </c>
    </row>
    <row r="1168" spans="1:3" s="14" customFormat="1" ht="55" customHeight="1">
      <c r="A1168" s="22" t="s">
        <v>2615</v>
      </c>
      <c r="B1168" s="13"/>
      <c r="C1168" s="15" t="str">
        <f>IFERROR(VLOOKUP(VENTAS4[[#This Row],[Code]],STOCK[],5,FALSE),"-")</f>
        <v>Sandalias de plataforma en bloque de color</v>
      </c>
    </row>
    <row r="1169" spans="1:3" s="14" customFormat="1" ht="55" customHeight="1">
      <c r="A1169" s="22" t="s">
        <v>2616</v>
      </c>
      <c r="B1169" s="13"/>
      <c r="C1169" s="15" t="str">
        <f>IFERROR(VLOOKUP(VENTAS4[[#This Row],[Code]],STOCK[],5,FALSE),"-")</f>
        <v>Sandalias de plataforma en bloque de color</v>
      </c>
    </row>
    <row r="1170" spans="1:3" s="14" customFormat="1" ht="55" customHeight="1">
      <c r="A1170" s="22" t="s">
        <v>2617</v>
      </c>
      <c r="B1170" s="13"/>
      <c r="C1170" s="15" t="str">
        <f>IFERROR(VLOOKUP(VENTAS4[[#This Row],[Code]],STOCK[],5,FALSE),"-")</f>
        <v>Sandalias de plataforma en bloque de color</v>
      </c>
    </row>
    <row r="1171" spans="1:3" s="14" customFormat="1" ht="55" customHeight="1">
      <c r="A1171" s="22" t="s">
        <v>2618</v>
      </c>
      <c r="B1171" s="13"/>
      <c r="C1171" s="15" t="str">
        <f>IFERROR(VLOOKUP(VENTAS4[[#This Row],[Code]],STOCK[],5,FALSE),"-")</f>
        <v>Sandalias de tacón de punta fina con diseño crochet</v>
      </c>
    </row>
    <row r="1172" spans="1:3" s="14" customFormat="1" ht="55" customHeight="1">
      <c r="A1172" s="22" t="s">
        <v>2619</v>
      </c>
      <c r="B1172" s="13"/>
      <c r="C1172" s="15" t="str">
        <f>IFERROR(VLOOKUP(VENTAS4[[#This Row],[Code]],STOCK[],5,FALSE),"-")</f>
        <v>Sandalias strappy de plataforma color beige</v>
      </c>
    </row>
    <row r="1173" spans="1:3" s="14" customFormat="1" ht="55" customHeight="1">
      <c r="A1173" s="22" t="s">
        <v>2622</v>
      </c>
      <c r="B1173" s="13"/>
      <c r="C1173" s="15" t="str">
        <f>IFERROR(VLOOKUP(VENTAS4[[#This Row],[Code]],STOCK[],5,FALSE),"-")</f>
        <v>Sandalias strappy de plataforma color beige</v>
      </c>
    </row>
    <row r="1174" spans="1:3" s="14" customFormat="1" ht="55" customHeight="1">
      <c r="A1174" s="22" t="s">
        <v>2623</v>
      </c>
      <c r="B1174" s="13"/>
      <c r="C1174" s="15" t="str">
        <f>IFERROR(VLOOKUP(VENTAS4[[#This Row],[Code]],STOCK[],5,FALSE),"-")</f>
        <v>Sandalias de plataforma de tacón grueso</v>
      </c>
    </row>
    <row r="1175" spans="1:3" s="14" customFormat="1" ht="55" customHeight="1">
      <c r="A1175" s="22" t="s">
        <v>2624</v>
      </c>
      <c r="B1175" s="13"/>
      <c r="C1175" s="15" t="str">
        <f>IFERROR(VLOOKUP(VENTAS4[[#This Row],[Code]],STOCK[],5,FALSE),"-")</f>
        <v>Sandalias espadriles nude</v>
      </c>
    </row>
    <row r="1176" spans="1:3" s="14" customFormat="1" ht="55" customHeight="1">
      <c r="A1176" s="22" t="s">
        <v>2625</v>
      </c>
      <c r="B1176" s="13"/>
      <c r="C1176" s="15" t="str">
        <f>IFERROR(VLOOKUP(VENTAS4[[#This Row],[Code]],STOCK[],5,FALSE),"-")</f>
        <v>Sandalias espadriles nude</v>
      </c>
    </row>
    <row r="1177" spans="1:3" s="14" customFormat="1" ht="55" customHeight="1">
      <c r="A1177" s="22" t="s">
        <v>2626</v>
      </c>
      <c r="B1177" s="13"/>
      <c r="C1177" s="15" t="str">
        <f>IFERROR(VLOOKUP(VENTAS4[[#This Row],[Code]],STOCK[],5,FALSE),"-")</f>
        <v>Tacones de punta fina con flor de piedras</v>
      </c>
    </row>
    <row r="1178" spans="1:3" s="14" customFormat="1" ht="55" customHeight="1">
      <c r="A1178" s="22" t="s">
        <v>2627</v>
      </c>
      <c r="B1178" s="13"/>
      <c r="C1178" s="15" t="str">
        <f>IFERROR(VLOOKUP(VENTAS4[[#This Row],[Code]],STOCK[],5,FALSE),"-")</f>
        <v>Sandalias finas strappy rojas de tacón</v>
      </c>
    </row>
    <row r="1179" spans="1:3" s="14" customFormat="1" ht="55" customHeight="1">
      <c r="A1179" s="22" t="s">
        <v>2628</v>
      </c>
      <c r="B1179" s="13"/>
      <c r="C1179" s="15" t="str">
        <f>IFERROR(VLOOKUP(VENTAS4[[#This Row],[Code]],STOCK[],5,FALSE),"-")</f>
        <v>Sandalias finas strappy rojas de tacón</v>
      </c>
    </row>
    <row r="1180" spans="1:3" s="14" customFormat="1" ht="55" customHeight="1">
      <c r="A1180" s="22" t="s">
        <v>2629</v>
      </c>
      <c r="B1180" s="13"/>
      <c r="C1180" s="15" t="str">
        <f>IFERROR(VLOOKUP(VENTAS4[[#This Row],[Code]],STOCK[],5,FALSE),"-")</f>
        <v>Sandalias de tacón de punta fina con correa al tobillo</v>
      </c>
    </row>
    <row r="1181" spans="1:3" s="14" customFormat="1" ht="55" customHeight="1">
      <c r="A1181" s="22" t="s">
        <v>2630</v>
      </c>
      <c r="B1181" s="13"/>
      <c r="C1181" s="15" t="str">
        <f>IFERROR(VLOOKUP(VENTAS4[[#This Row],[Code]],STOCK[],5,FALSE),"-")</f>
        <v>Zapatos elegantes de punta fina negros</v>
      </c>
    </row>
    <row r="1182" spans="1:3" s="14" customFormat="1" ht="55" customHeight="1">
      <c r="A1182" s="22" t="s">
        <v>2636</v>
      </c>
      <c r="B1182" s="13"/>
      <c r="C1182" s="15" t="str">
        <f>IFERROR(VLOOKUP(VENTAS4[[#This Row],[Code]],STOCK[],5,FALSE),"-")</f>
        <v>Sandalias prácticas chunky blanco crema</v>
      </c>
    </row>
    <row r="1183" spans="1:3" s="14" customFormat="1" ht="55" customHeight="1">
      <c r="A1183" s="22" t="s">
        <v>2637</v>
      </c>
      <c r="B1183" s="13"/>
      <c r="C1183" s="15" t="str">
        <f>IFERROR(VLOOKUP(VENTAS4[[#This Row],[Code]],STOCK[],5,FALSE),"-")</f>
        <v>Sandalias prácticas chunky blanco crema</v>
      </c>
    </row>
    <row r="1184" spans="1:3" s="14" customFormat="1" ht="55" customHeight="1">
      <c r="A1184" s="22" t="s">
        <v>2638</v>
      </c>
      <c r="B1184" s="13"/>
      <c r="C1184" s="15" t="str">
        <f>IFERROR(VLOOKUP(VENTAS4[[#This Row],[Code]],STOCK[],5,FALSE),"-")</f>
        <v>Sandalias prácticas chunky blanco crema</v>
      </c>
    </row>
    <row r="1185" spans="1:3" s="14" customFormat="1" ht="55" customHeight="1">
      <c r="A1185" s="22" t="s">
        <v>2640</v>
      </c>
      <c r="B1185" s="13"/>
      <c r="C1185" s="15" t="str">
        <f>IFERROR(VLOOKUP(VENTAS4[[#This Row],[Code]],STOCK[],5,FALSE),"-")</f>
        <v>Sandalias prácticas chunky blanco crema</v>
      </c>
    </row>
    <row r="1186" spans="1:3" s="14" customFormat="1" ht="55" customHeight="1">
      <c r="A1186" s="22" t="s">
        <v>2651</v>
      </c>
      <c r="B1186" s="13"/>
      <c r="C1186" s="15" t="str">
        <f>IFERROR(VLOOKUP(VENTAS4[[#This Row],[Code]],STOCK[],5,FALSE),"-")</f>
        <v>Blusa blanca de lazos y manga abullonada</v>
      </c>
    </row>
    <row r="1187" spans="1:3" s="14" customFormat="1" ht="55" customHeight="1">
      <c r="A1187" s="22" t="s">
        <v>2652</v>
      </c>
      <c r="B1187" s="13"/>
      <c r="C1187" s="15" t="str">
        <f>IFERROR(VLOOKUP(VENTAS4[[#This Row],[Code]],STOCK[],5,FALSE),"-")</f>
        <v>Blusa blanca de lazos y manga abullonada</v>
      </c>
    </row>
    <row r="1188" spans="1:3" s="14" customFormat="1" ht="55" customHeight="1">
      <c r="A1188" s="22" t="s">
        <v>2653</v>
      </c>
      <c r="B1188" s="13"/>
      <c r="C1188" s="15" t="str">
        <f>IFERROR(VLOOKUP(VENTAS4[[#This Row],[Code]],STOCK[],5,FALSE),"-")</f>
        <v>Blusa blanca de lazos y manga abullonada</v>
      </c>
    </row>
    <row r="1189" spans="1:3" s="14" customFormat="1" ht="55" customHeight="1">
      <c r="A1189" s="22" t="s">
        <v>2654</v>
      </c>
      <c r="B1189" s="13"/>
      <c r="C1189" s="15" t="str">
        <f>IFERROR(VLOOKUP(VENTAS4[[#This Row],[Code]],STOCK[],5,FALSE),"-")</f>
        <v>Bolso bandolera de rafia rígido de tamaño pequeño</v>
      </c>
    </row>
    <row r="1190" spans="1:3" s="14" customFormat="1" ht="55" customHeight="1">
      <c r="A1190" s="22" t="s">
        <v>2655</v>
      </c>
      <c r="B1190" s="13"/>
      <c r="C1190" s="15" t="str">
        <f>IFERROR(VLOOKUP(VENTAS4[[#This Row],[Code]],STOCK[],5,FALSE),"-")</f>
        <v xml:space="preserve">Bolso tejido redondo de gran capidad </v>
      </c>
    </row>
    <row r="1191" spans="1:3" s="14" customFormat="1" ht="55" customHeight="1">
      <c r="A1191" s="22" t="s">
        <v>2656</v>
      </c>
      <c r="B1191" s="13"/>
      <c r="C1191" s="15" t="str">
        <f>IFERROR(VLOOKUP(VENTAS4[[#This Row],[Code]],STOCK[],5,FALSE),"-")</f>
        <v>Bolso de playa con diseño de rayas tamaño mediano</v>
      </c>
    </row>
    <row r="1192" spans="1:3" s="14" customFormat="1" ht="55" customHeight="1">
      <c r="A1192" s="22" t="s">
        <v>2657</v>
      </c>
      <c r="B1192" s="13"/>
      <c r="C1192" s="15" t="str">
        <f>IFERROR(VLOOKUP(VENTAS4[[#This Row],[Code]],STOCK[],5,FALSE),"-")</f>
        <v>Camisa elegante con lazo grande</v>
      </c>
    </row>
    <row r="1193" spans="1:3" s="14" customFormat="1" ht="55" customHeight="1">
      <c r="A1193" s="22" t="s">
        <v>2658</v>
      </c>
      <c r="B1193" s="13"/>
      <c r="C1193" s="15" t="str">
        <f>IFERROR(VLOOKUP(VENTAS4[[#This Row],[Code]],STOCK[],5,FALSE),"-")</f>
        <v>Camisa elegante con lazo grande</v>
      </c>
    </row>
    <row r="1194" spans="1:3" s="14" customFormat="1" ht="55" customHeight="1">
      <c r="A1194" s="22" t="s">
        <v>2659</v>
      </c>
      <c r="B1194" s="13"/>
      <c r="C1194" s="15" t="str">
        <f>IFERROR(VLOOKUP(VENTAS4[[#This Row],[Code]],STOCK[],5,FALSE),"-")</f>
        <v>Camisa elegante con lazo grande</v>
      </c>
    </row>
    <row r="1195" spans="1:3" s="14" customFormat="1" ht="55" customHeight="1">
      <c r="A1195" s="22" t="s">
        <v>2660</v>
      </c>
      <c r="B1195" s="13"/>
      <c r="C1195" s="15" t="str">
        <f>IFERROR(VLOOKUP(VENTAS4[[#This Row],[Code]],STOCK[],5,FALSE),"-")</f>
        <v>Falda Pantalón de mezclilla</v>
      </c>
    </row>
    <row r="1196" spans="1:3" s="14" customFormat="1" ht="55" customHeight="1">
      <c r="A1196" s="22" t="s">
        <v>2664</v>
      </c>
      <c r="B1196" s="13"/>
      <c r="C1196" s="15" t="str">
        <f>IFERROR(VLOOKUP(VENTAS4[[#This Row],[Code]],STOCK[],5,FALSE),"-")</f>
        <v>Falda Pantalón de mezclilla</v>
      </c>
    </row>
    <row r="1197" spans="1:3" s="14" customFormat="1" ht="55" customHeight="1">
      <c r="A1197" s="22" t="s">
        <v>2665</v>
      </c>
      <c r="B1197" s="13"/>
      <c r="C1197" s="15" t="str">
        <f>IFERROR(VLOOKUP(VENTAS4[[#This Row],[Code]],STOCK[],5,FALSE),"-")</f>
        <v>Falda Pantalón de mezclilla</v>
      </c>
    </row>
    <row r="1198" spans="1:3" s="14" customFormat="1" ht="55" customHeight="1">
      <c r="A1198" s="22" t="s">
        <v>2666</v>
      </c>
      <c r="B1198" s="13"/>
      <c r="C1198" s="15" t="str">
        <f>IFERROR(VLOOKUP(VENTAS4[[#This Row],[Code]],STOCK[],5,FALSE),"-")</f>
        <v>Camisa elegante de listas</v>
      </c>
    </row>
    <row r="1199" spans="1:3" s="14" customFormat="1" ht="55" customHeight="1">
      <c r="A1199" s="22" t="s">
        <v>2667</v>
      </c>
      <c r="B1199" s="13"/>
      <c r="C1199" s="15" t="str">
        <f>IFERROR(VLOOKUP(VENTAS4[[#This Row],[Code]],STOCK[],5,FALSE),"-")</f>
        <v>Camisa elegante de listas</v>
      </c>
    </row>
    <row r="1200" spans="1:3" s="14" customFormat="1" ht="55" customHeight="1">
      <c r="A1200" s="22" t="s">
        <v>2668</v>
      </c>
      <c r="B1200" s="13"/>
      <c r="C1200" s="15" t="str">
        <f>IFERROR(VLOOKUP(VENTAS4[[#This Row],[Code]],STOCK[],5,FALSE),"-")</f>
        <v>Camisa elegante de listas</v>
      </c>
    </row>
    <row r="1201" spans="1:3" s="14" customFormat="1" ht="55" customHeight="1">
      <c r="A1201" s="22" t="s">
        <v>2669</v>
      </c>
      <c r="B1201" s="13"/>
      <c r="C1201" s="15" t="str">
        <f>IFERROR(VLOOKUP(VENTAS4[[#This Row],[Code]],STOCK[],5,FALSE),"-")</f>
        <v>Bolso pequeño estilo old money</v>
      </c>
    </row>
    <row r="1202" spans="1:3" s="14" customFormat="1" ht="55" customHeight="1">
      <c r="A1202" s="22" t="s">
        <v>2672</v>
      </c>
      <c r="B1202" s="13"/>
      <c r="C1202" s="15" t="str">
        <f>IFERROR(VLOOKUP(VENTAS4[[#This Row],[Code]],STOCK[],5,FALSE),"-")</f>
        <v>Bolso media luna de rafia de tamaño medio</v>
      </c>
    </row>
    <row r="1203" spans="1:3" s="14" customFormat="1" ht="55" customHeight="1">
      <c r="A1203" s="22" t="s">
        <v>2673</v>
      </c>
      <c r="B1203" s="13"/>
      <c r="C1203" s="15" t="str">
        <f>IFERROR(VLOOKUP(VENTAS4[[#This Row],[Code]],STOCK[],5,FALSE),"-")</f>
        <v>Pantalones cortos de mezclilla de moda</v>
      </c>
    </row>
    <row r="1204" spans="1:3" s="14" customFormat="1" ht="55" customHeight="1">
      <c r="A1204" s="22" t="s">
        <v>2674</v>
      </c>
      <c r="B1204" s="13"/>
      <c r="C1204" s="15" t="str">
        <f>IFERROR(VLOOKUP(VENTAS4[[#This Row],[Code]],STOCK[],5,FALSE),"-")</f>
        <v>Pantalones cortos de mezclilla de moda</v>
      </c>
    </row>
    <row r="1205" spans="1:3" s="14" customFormat="1" ht="55" customHeight="1">
      <c r="A1205" s="22" t="s">
        <v>2678</v>
      </c>
      <c r="B1205" s="13"/>
      <c r="C1205" s="15" t="str">
        <f>IFERROR(VLOOKUP(VENTAS4[[#This Row],[Code]],STOCK[],5,FALSE),"-")</f>
        <v>Pantalones cortos de mezclilla de moda</v>
      </c>
    </row>
    <row r="1206" spans="1:3" s="14" customFormat="1" ht="55" customHeight="1">
      <c r="A1206" s="22" t="s">
        <v>2679</v>
      </c>
      <c r="B1206" s="13"/>
      <c r="C1206" s="15" t="str">
        <f>IFERROR(VLOOKUP(VENTAS4[[#This Row],[Code]],STOCK[],5,FALSE),"-")</f>
        <v>Cinturón fino de hebilla de estilo elegante negro</v>
      </c>
    </row>
    <row r="1207" spans="1:3" s="14" customFormat="1" ht="55" customHeight="1">
      <c r="A1207" s="22" t="s">
        <v>2680</v>
      </c>
      <c r="B1207" s="13"/>
      <c r="C1207" s="15" t="str">
        <f>IFERROR(VLOOKUP(VENTAS4[[#This Row],[Code]],STOCK[],5,FALSE),"-")</f>
        <v>Cinturón fino de hebilla de estilo elegante carmelita</v>
      </c>
    </row>
    <row r="1208" spans="1:3" s="14" customFormat="1" ht="55" customHeight="1">
      <c r="A1208" s="22" t="s">
        <v>2681</v>
      </c>
      <c r="B1208" s="13"/>
      <c r="C1208" s="15" t="str">
        <f>IFERROR(VLOOKUP(VENTAS4[[#This Row],[Code]],STOCK[],5,FALSE),"-")</f>
        <v>Blusa de lazos color negro</v>
      </c>
    </row>
    <row r="1209" spans="1:3" s="14" customFormat="1" ht="55" customHeight="1">
      <c r="A1209" s="22" t="s">
        <v>2682</v>
      </c>
      <c r="B1209" s="13"/>
      <c r="C1209" s="15" t="str">
        <f>IFERROR(VLOOKUP(VENTAS4[[#This Row],[Code]],STOCK[],5,FALSE),"-")</f>
        <v>Blusa de lazos color negro</v>
      </c>
    </row>
    <row r="1210" spans="1:3" s="14" customFormat="1" ht="55" customHeight="1">
      <c r="A1210" s="22" t="s">
        <v>2683</v>
      </c>
      <c r="B1210" s="13"/>
      <c r="C1210" s="15" t="str">
        <f>IFERROR(VLOOKUP(VENTAS4[[#This Row],[Code]],STOCK[],5,FALSE),"-")</f>
        <v>Blusa de lazos color negro</v>
      </c>
    </row>
    <row r="1211" spans="1:3" s="14" customFormat="1" ht="55" customHeight="1">
      <c r="A1211" s="22" t="s">
        <v>2684</v>
      </c>
      <c r="B1211" s="13"/>
      <c r="C1211" s="15" t="str">
        <f>IFERROR(VLOOKUP(VENTAS4[[#This Row],[Code]],STOCK[],5,FALSE),"-")</f>
        <v>Pullover corto unicolor carmelita</v>
      </c>
    </row>
    <row r="1212" spans="1:3" s="14" customFormat="1" ht="55" customHeight="1">
      <c r="A1212" s="22" t="s">
        <v>2685</v>
      </c>
      <c r="B1212" s="13"/>
      <c r="C1212" s="15" t="str">
        <f>IFERROR(VLOOKUP(VENTAS4[[#This Row],[Code]],STOCK[],5,FALSE),"-")</f>
        <v>Pullover corto unicolor carmelita</v>
      </c>
    </row>
    <row r="1213" spans="1:3" s="14" customFormat="1" ht="55" customHeight="1">
      <c r="A1213" s="22" t="s">
        <v>2686</v>
      </c>
      <c r="B1213" s="13"/>
      <c r="C1213" s="15" t="str">
        <f>IFERROR(VLOOKUP(VENTAS4[[#This Row],[Code]],STOCK[],5,FALSE),"-")</f>
        <v>Pullover corto unicolor carmelita</v>
      </c>
    </row>
    <row r="1214" spans="1:3" s="14" customFormat="1" ht="55" customHeight="1">
      <c r="A1214" s="22" t="s">
        <v>2690</v>
      </c>
      <c r="B1214" s="13"/>
      <c r="C1214" s="15" t="str">
        <f>IFERROR(VLOOKUP(VENTAS4[[#This Row],[Code]],STOCK[],5,FALSE),"-")</f>
        <v>Pullover corto unicolor blanco</v>
      </c>
    </row>
    <row r="1215" spans="1:3" s="14" customFormat="1" ht="55" customHeight="1">
      <c r="A1215" s="22" t="s">
        <v>2691</v>
      </c>
      <c r="B1215" s="13"/>
      <c r="C1215" s="15" t="str">
        <f>IFERROR(VLOOKUP(VENTAS4[[#This Row],[Code]],STOCK[],5,FALSE),"-")</f>
        <v>Pullover corto unicolor blanco</v>
      </c>
    </row>
    <row r="1216" spans="1:3" s="14" customFormat="1" ht="55" customHeight="1">
      <c r="A1216" s="22" t="s">
        <v>2692</v>
      </c>
      <c r="B1216" s="13"/>
      <c r="C1216" s="15" t="str">
        <f>IFERROR(VLOOKUP(VENTAS4[[#This Row],[Code]],STOCK[],5,FALSE),"-")</f>
        <v>Pullover corto unicolor blanco</v>
      </c>
    </row>
    <row r="1217" spans="1:3" s="14" customFormat="1" ht="55" customHeight="1">
      <c r="A1217" s="22" t="s">
        <v>2869</v>
      </c>
      <c r="B1217" s="13"/>
      <c r="C1217" s="15" t="str">
        <f>IFERROR(VLOOKUP(VENTAS4[[#This Row],[Code]],STOCK[],5,FALSE),"-")</f>
        <v>Pullover corto unicolor beige</v>
      </c>
    </row>
    <row r="1218" spans="1:3" s="14" customFormat="1" ht="55" customHeight="1">
      <c r="A1218" s="22" t="s">
        <v>2693</v>
      </c>
      <c r="B1218" s="13"/>
      <c r="C1218" s="15" t="str">
        <f>IFERROR(VLOOKUP(VENTAS4[[#This Row],[Code]],STOCK[],5,FALSE),"-")</f>
        <v>Pullover corto unicolor beige</v>
      </c>
    </row>
    <row r="1219" spans="1:3" s="14" customFormat="1" ht="55" customHeight="1">
      <c r="A1219" s="22" t="s">
        <v>2701</v>
      </c>
      <c r="B1219" s="13"/>
      <c r="C1219" s="15" t="str">
        <f>IFERROR(VLOOKUP(VENTAS4[[#This Row],[Code]],STOCK[],5,FALSE),"-")</f>
        <v>Pullover largo unicolor tela traslúcida negro</v>
      </c>
    </row>
    <row r="1220" spans="1:3" s="14" customFormat="1" ht="55" customHeight="1">
      <c r="A1220" s="22" t="s">
        <v>2702</v>
      </c>
      <c r="B1220" s="13"/>
      <c r="C1220" s="15" t="str">
        <f>IFERROR(VLOOKUP(VENTAS4[[#This Row],[Code]],STOCK[],5,FALSE),"-")</f>
        <v>Pullover largo unicolor tela traslúcida negro</v>
      </c>
    </row>
    <row r="1221" spans="1:3" s="14" customFormat="1" ht="55" customHeight="1">
      <c r="A1221" s="22" t="s">
        <v>2703</v>
      </c>
      <c r="B1221" s="13"/>
      <c r="C1221" s="15" t="str">
        <f>IFERROR(VLOOKUP(VENTAS4[[#This Row],[Code]],STOCK[],5,FALSE),"-")</f>
        <v>Pullover largo unicolor tela traslúcida negro</v>
      </c>
    </row>
    <row r="1222" spans="1:3" s="14" customFormat="1" ht="55" customHeight="1">
      <c r="A1222" s="22" t="s">
        <v>2704</v>
      </c>
      <c r="B1222" s="13"/>
      <c r="C1222" s="15" t="str">
        <f>IFERROR(VLOOKUP(VENTAS4[[#This Row],[Code]],STOCK[],5,FALSE),"-")</f>
        <v>Pullover largo unicolor tela traslúcida beige</v>
      </c>
    </row>
    <row r="1223" spans="1:3" s="14" customFormat="1" ht="55" customHeight="1">
      <c r="A1223" s="22" t="s">
        <v>2705</v>
      </c>
      <c r="B1223" s="13"/>
      <c r="C1223" s="15" t="str">
        <f>IFERROR(VLOOKUP(VENTAS4[[#This Row],[Code]],STOCK[],5,FALSE),"-")</f>
        <v>Maxi vestido de algodón cruzado con estampado floral vibrante</v>
      </c>
    </row>
    <row r="1224" spans="1:3" s="14" customFormat="1" ht="55" customHeight="1">
      <c r="A1224" s="22" t="s">
        <v>2706</v>
      </c>
      <c r="B1224" s="13"/>
      <c r="C1224" s="15" t="str">
        <f>IFERROR(VLOOKUP(VENTAS4[[#This Row],[Code]],STOCK[],5,FALSE),"-")</f>
        <v>Sombrero Visera de Verano</v>
      </c>
    </row>
    <row r="1225" spans="1:3" s="14" customFormat="1" ht="55" customHeight="1">
      <c r="A1225" s="22" t="s">
        <v>2707</v>
      </c>
      <c r="B1225" s="13"/>
      <c r="C1225" s="15" t="str">
        <f>IFERROR(VLOOKUP(VENTAS4[[#This Row],[Code]],STOCK[],5,FALSE),"-")</f>
        <v xml:space="preserve">Top corto de lazo delantero </v>
      </c>
    </row>
    <row r="1226" spans="1:3" s="14" customFormat="1" ht="55" customHeight="1">
      <c r="A1226" s="22" t="s">
        <v>2708</v>
      </c>
      <c r="B1226" s="13"/>
      <c r="C1226" s="15" t="str">
        <f>IFERROR(VLOOKUP(VENTAS4[[#This Row],[Code]],STOCK[],5,FALSE),"-")</f>
        <v xml:space="preserve">Top corto de lazo delantero </v>
      </c>
    </row>
    <row r="1227" spans="1:3" s="14" customFormat="1" ht="55" customHeight="1">
      <c r="A1227" s="22" t="s">
        <v>2709</v>
      </c>
      <c r="B1227" s="13"/>
      <c r="C1227" s="15" t="str">
        <f>IFERROR(VLOOKUP(VENTAS4[[#This Row],[Code]],STOCK[],5,FALSE),"-")</f>
        <v xml:space="preserve">Top corto de lazo delantero </v>
      </c>
    </row>
    <row r="1228" spans="1:3" s="14" customFormat="1" ht="55" customHeight="1">
      <c r="A1228" s="22" t="s">
        <v>2710</v>
      </c>
      <c r="B1228" s="13"/>
      <c r="C1228" s="15" t="str">
        <f>IFERROR(VLOOKUP(VENTAS4[[#This Row],[Code]],STOCK[],5,FALSE),"-")</f>
        <v>Vestido de espagueti con frente recortado y abertura</v>
      </c>
    </row>
    <row r="1229" spans="1:3" s="14" customFormat="1" ht="55" customHeight="1">
      <c r="A1229" s="22" t="s">
        <v>2711</v>
      </c>
      <c r="B1229" s="13"/>
      <c r="C1229" s="15" t="str">
        <f>IFERROR(VLOOKUP(VENTAS4[[#This Row],[Code]],STOCK[],5,FALSE),"-")</f>
        <v>Vestido de espagueti con frente recortado y abertura</v>
      </c>
    </row>
    <row r="1230" spans="1:3" s="14" customFormat="1" ht="55" customHeight="1">
      <c r="A1230" s="22" t="s">
        <v>2712</v>
      </c>
      <c r="B1230" s="13"/>
      <c r="C1230" s="15" t="str">
        <f>IFERROR(VLOOKUP(VENTAS4[[#This Row],[Code]],STOCK[],5,FALSE),"-")</f>
        <v>Camisetas sin mangas de diseño crochet</v>
      </c>
    </row>
    <row r="1231" spans="1:3" s="14" customFormat="1" ht="55" customHeight="1">
      <c r="A1231" s="22" t="s">
        <v>2718</v>
      </c>
      <c r="B1231" s="13"/>
      <c r="C1231" s="15" t="str">
        <f>IFERROR(VLOOKUP(VENTAS4[[#This Row],[Code]],STOCK[],5,FALSE),"-")</f>
        <v>Vestido Largo con cinturón fruncido</v>
      </c>
    </row>
    <row r="1232" spans="1:3" s="14" customFormat="1" ht="55" customHeight="1">
      <c r="A1232" s="22" t="s">
        <v>2719</v>
      </c>
      <c r="B1232" s="13"/>
      <c r="C1232" s="15" t="str">
        <f>IFERROR(VLOOKUP(VENTAS4[[#This Row],[Code]],STOCK[],5,FALSE),"-")</f>
        <v>Vestido Largo con cinturón fruncido</v>
      </c>
    </row>
    <row r="1233" spans="1:3" s="14" customFormat="1" ht="55" customHeight="1">
      <c r="A1233" s="22" t="s">
        <v>2720</v>
      </c>
      <c r="B1233" s="13"/>
      <c r="C1233" s="15" t="str">
        <f>IFERROR(VLOOKUP(VENTAS4[[#This Row],[Code]],STOCK[],5,FALSE),"-")</f>
        <v>Vestido Largo con cinturón fruncido</v>
      </c>
    </row>
    <row r="1234" spans="1:3" s="14" customFormat="1" ht="55" customHeight="1">
      <c r="A1234" s="22" t="s">
        <v>2721</v>
      </c>
      <c r="B1234" s="13"/>
      <c r="C1234" s="15" t="str">
        <f>IFERROR(VLOOKUP(VENTAS4[[#This Row],[Code]],STOCK[],5,FALSE),"-")</f>
        <v>Vestido Largo con cinturón fruncido</v>
      </c>
    </row>
    <row r="1235" spans="1:3" s="14" customFormat="1" ht="55" customHeight="1">
      <c r="A1235" s="22" t="s">
        <v>2722</v>
      </c>
      <c r="B1235" s="13"/>
      <c r="C1235" s="15" t="str">
        <f>IFERROR(VLOOKUP(VENTAS4[[#This Row],[Code]],STOCK[],5,FALSE),"-")</f>
        <v>Vestido Camisola con estampado de flores y tirantes cruzados</v>
      </c>
    </row>
    <row r="1236" spans="1:3" s="14" customFormat="1" ht="55" customHeight="1">
      <c r="A1236" s="22" t="s">
        <v>2723</v>
      </c>
      <c r="B1236" s="13"/>
      <c r="C1236" s="15" t="str">
        <f>IFERROR(VLOOKUP(VENTAS4[[#This Row],[Code]],STOCK[],5,FALSE),"-")</f>
        <v>Vestido Camisola con estampado de flores y tirantes cruzados</v>
      </c>
    </row>
    <row r="1237" spans="1:3" s="14" customFormat="1" ht="55" customHeight="1">
      <c r="A1237" s="22" t="s">
        <v>2724</v>
      </c>
      <c r="B1237" s="13"/>
      <c r="C1237" s="15" t="str">
        <f>IFERROR(VLOOKUP(VENTAS4[[#This Row],[Code]],STOCK[],5,FALSE),"-")</f>
        <v>Vestido Camisola con estampado de flores y tirantes cruzados</v>
      </c>
    </row>
    <row r="1238" spans="1:3" s="14" customFormat="1" ht="55" customHeight="1">
      <c r="A1238" s="22" t="s">
        <v>2725</v>
      </c>
      <c r="B1238" s="13"/>
      <c r="C1238" s="15" t="str">
        <f>IFERROR(VLOOKUP(VENTAS4[[#This Row],[Code]],STOCK[],5,FALSE),"-")</f>
        <v>Vestido largo con cuello Healter</v>
      </c>
    </row>
    <row r="1239" spans="1:3" s="14" customFormat="1" ht="55" customHeight="1">
      <c r="A1239" s="22" t="s">
        <v>2729</v>
      </c>
      <c r="B1239" s="13"/>
      <c r="C1239" s="15" t="str">
        <f>IFERROR(VLOOKUP(VENTAS4[[#This Row],[Code]],STOCK[],5,FALSE),"-")</f>
        <v>Vestido negro espalda cruzada</v>
      </c>
    </row>
    <row r="1240" spans="1:3" s="14" customFormat="1" ht="55" customHeight="1">
      <c r="A1240" s="22" t="s">
        <v>2730</v>
      </c>
      <c r="B1240" s="13"/>
      <c r="C1240" s="15" t="str">
        <f>IFERROR(VLOOKUP(VENTAS4[[#This Row],[Code]],STOCK[],5,FALSE),"-")</f>
        <v>Vestido negro espalda cruzada</v>
      </c>
    </row>
    <row r="1241" spans="1:3" s="14" customFormat="1" ht="55" customHeight="1">
      <c r="A1241" s="22" t="s">
        <v>2731</v>
      </c>
      <c r="B1241" s="13"/>
      <c r="C1241" s="15" t="str">
        <f>IFERROR(VLOOKUP(VENTAS4[[#This Row],[Code]],STOCK[],5,FALSE),"-")</f>
        <v>Vestido blanco espalda cruzada</v>
      </c>
    </row>
    <row r="1242" spans="1:3" s="14" customFormat="1" ht="55" customHeight="1">
      <c r="A1242" s="22" t="s">
        <v>2733</v>
      </c>
      <c r="B1242" s="13"/>
      <c r="C1242" s="15" t="str">
        <f>IFERROR(VLOOKUP(VENTAS4[[#This Row],[Code]],STOCK[],5,FALSE),"-")</f>
        <v>Vestido blanco espalda cruzada</v>
      </c>
    </row>
    <row r="1243" spans="1:3" s="14" customFormat="1" ht="55" customHeight="1">
      <c r="A1243" s="22" t="s">
        <v>2734</v>
      </c>
      <c r="B1243" s="13"/>
      <c r="C1243" s="15" t="str">
        <f>IFERROR(VLOOKUP(VENTAS4[[#This Row],[Code]],STOCK[],5,FALSE),"-")</f>
        <v>Vestido crochet Playero espalda descubierta</v>
      </c>
    </row>
    <row r="1244" spans="1:3" s="14" customFormat="1" ht="55" customHeight="1">
      <c r="A1244" s="22" t="s">
        <v>2735</v>
      </c>
      <c r="B1244" s="13"/>
      <c r="C1244" s="15" t="str">
        <f>IFERROR(VLOOKUP(VENTAS4[[#This Row],[Code]],STOCK[],5,FALSE),"-")</f>
        <v>Vestido crochet Playero espalda descubierta</v>
      </c>
    </row>
    <row r="1245" spans="1:3" s="14" customFormat="1" ht="55" customHeight="1">
      <c r="A1245" s="22" t="s">
        <v>2736</v>
      </c>
      <c r="B1245" s="13"/>
      <c r="C1245" s="15" t="str">
        <f>IFERROR(VLOOKUP(VENTAS4[[#This Row],[Code]],STOCK[],5,FALSE),"-")</f>
        <v>Vestido crochet Playero espalda descubierta</v>
      </c>
    </row>
    <row r="1246" spans="1:3" s="14" customFormat="1" ht="55" customHeight="1">
      <c r="A1246" s="22" t="s">
        <v>2737</v>
      </c>
      <c r="B1246" s="13"/>
      <c r="C1246" s="15" t="str">
        <f>IFERROR(VLOOKUP(VENTAS4[[#This Row],[Code]],STOCK[],5,FALSE),"-")</f>
        <v>Vestido crochet playero de tirantes</v>
      </c>
    </row>
    <row r="1247" spans="1:3" s="14" customFormat="1" ht="55" customHeight="1">
      <c r="A1247" s="22" t="s">
        <v>2738</v>
      </c>
      <c r="B1247" s="13"/>
      <c r="C1247" s="15" t="str">
        <f>IFERROR(VLOOKUP(VENTAS4[[#This Row],[Code]],STOCK[],5,FALSE),"-")</f>
        <v>Falda larga de visillo con maxi estampado de flor</v>
      </c>
    </row>
    <row r="1248" spans="1:3" s="14" customFormat="1" ht="55" customHeight="1">
      <c r="A1248" s="22" t="s">
        <v>2741</v>
      </c>
      <c r="B1248" s="13"/>
      <c r="C1248" s="15" t="str">
        <f>IFERROR(VLOOKUP(VENTAS4[[#This Row],[Code]],STOCK[],5,FALSE),"-")</f>
        <v>Falda maxi blanca de moda</v>
      </c>
    </row>
    <row r="1249" spans="1:3" s="14" customFormat="1" ht="55" customHeight="1">
      <c r="A1249" s="22" t="s">
        <v>2742</v>
      </c>
      <c r="B1249" s="13"/>
      <c r="C1249" s="15" t="str">
        <f>IFERROR(VLOOKUP(VENTAS4[[#This Row],[Code]],STOCK[],5,FALSE),"-")</f>
        <v>Vestido corte A de bolsillos</v>
      </c>
    </row>
    <row r="1250" spans="1:3" s="14" customFormat="1" ht="55" customHeight="1">
      <c r="A1250" s="22" t="s">
        <v>2747</v>
      </c>
      <c r="B1250" s="13"/>
      <c r="C1250" s="15" t="str">
        <f>IFERROR(VLOOKUP(VENTAS4[[#This Row],[Code]],STOCK[],5,FALSE),"-")</f>
        <v>Bolso verano de rafia en bloque de color</v>
      </c>
    </row>
    <row r="1251" spans="1:3" s="14" customFormat="1" ht="55" customHeight="1">
      <c r="A1251" s="22" t="s">
        <v>2749</v>
      </c>
      <c r="B1251" s="13"/>
      <c r="C1251" s="15" t="str">
        <f>IFERROR(VLOOKUP(VENTAS4[[#This Row],[Code]],STOCK[],5,FALSE),"-")</f>
        <v>Conjunto falda y top</v>
      </c>
    </row>
    <row r="1252" spans="1:3" s="14" customFormat="1" ht="55" customHeight="1">
      <c r="A1252" s="22" t="s">
        <v>2750</v>
      </c>
      <c r="B1252" s="13"/>
      <c r="C1252" s="15" t="str">
        <f>IFERROR(VLOOKUP(VENTAS4[[#This Row],[Code]],STOCK[],5,FALSE),"-")</f>
        <v>Vestido crema ajustado de hombro torcido</v>
      </c>
    </row>
    <row r="1253" spans="1:3" s="14" customFormat="1" ht="55" customHeight="1">
      <c r="A1253" s="22" t="s">
        <v>2751</v>
      </c>
      <c r="B1253" s="13"/>
      <c r="C1253" s="15" t="str">
        <f>IFERROR(VLOOKUP(VENTAS4[[#This Row],[Code]],STOCK[],5,FALSE),"-")</f>
        <v>Vestido crema ajustado de hombro torcido</v>
      </c>
    </row>
    <row r="1254" spans="1:3" s="14" customFormat="1" ht="55" customHeight="1">
      <c r="A1254" s="22" t="s">
        <v>2752</v>
      </c>
      <c r="B1254" s="13"/>
      <c r="C1254" s="15" t="str">
        <f>IFERROR(VLOOKUP(VENTAS4[[#This Row],[Code]],STOCK[],5,FALSE),"-")</f>
        <v>Vestido crema ajustado de hombro torcido</v>
      </c>
    </row>
    <row r="1255" spans="1:3" s="14" customFormat="1" ht="55" customHeight="1">
      <c r="A1255" s="22" t="s">
        <v>2753</v>
      </c>
      <c r="B1255" s="13"/>
      <c r="C1255" s="15" t="str">
        <f>IFERROR(VLOOKUP(VENTAS4[[#This Row],[Code]],STOCK[],5,FALSE),"-")</f>
        <v>Vestido crema ajustado de hombro torcido</v>
      </c>
    </row>
    <row r="1256" spans="1:3" s="14" customFormat="1" ht="55" customHeight="1">
      <c r="A1256" s="22" t="s">
        <v>2754</v>
      </c>
      <c r="B1256" s="13"/>
      <c r="C1256" s="15" t="str">
        <f>IFERROR(VLOOKUP(VENTAS4[[#This Row],[Code]],STOCK[],5,FALSE),"-")</f>
        <v>Falda Maxi plisada favorecedora</v>
      </c>
    </row>
    <row r="1257" spans="1:3" s="14" customFormat="1" ht="55" customHeight="1">
      <c r="A1257" s="22" t="s">
        <v>2757</v>
      </c>
      <c r="B1257" s="13"/>
      <c r="C1257" s="15" t="str">
        <f>IFERROR(VLOOKUP(VENTAS4[[#This Row],[Code]],STOCK[],5,FALSE),"-")</f>
        <v>Falda Midi Elegante Ajustada</v>
      </c>
    </row>
    <row r="1258" spans="1:3" s="14" customFormat="1" ht="55" customHeight="1">
      <c r="A1258" s="22" t="s">
        <v>2759</v>
      </c>
      <c r="B1258" s="13"/>
      <c r="C1258" s="15" t="str">
        <f>IFERROR(VLOOKUP(VENTAS4[[#This Row],[Code]],STOCK[],5,FALSE),"-")</f>
        <v>Vestido Maxi Negro Ajustado Elegante de hombro atado</v>
      </c>
    </row>
    <row r="1259" spans="1:3" s="14" customFormat="1" ht="55" customHeight="1">
      <c r="A1259" s="22" t="s">
        <v>2760</v>
      </c>
      <c r="B1259" s="13"/>
      <c r="C1259" s="15" t="str">
        <f>IFERROR(VLOOKUP(VENTAS4[[#This Row],[Code]],STOCK[],5,FALSE),"-")</f>
        <v>Vestido Blanco en Bordado Inglés</v>
      </c>
    </row>
    <row r="1260" spans="1:3" s="14" customFormat="1" ht="55" customHeight="1">
      <c r="A1260" s="22" t="s">
        <v>2761</v>
      </c>
      <c r="B1260" s="13"/>
      <c r="C1260" s="15" t="str">
        <f>IFERROR(VLOOKUP(VENTAS4[[#This Row],[Code]],STOCK[],5,FALSE),"-")</f>
        <v>Vestido Blanco en Bordado Inglés</v>
      </c>
    </row>
    <row r="1261" spans="1:3" s="14" customFormat="1" ht="55" customHeight="1">
      <c r="A1261" s="22" t="s">
        <v>2762</v>
      </c>
      <c r="B1261" s="13"/>
      <c r="C1261" s="15" t="str">
        <f>IFERROR(VLOOKUP(VENTAS4[[#This Row],[Code]],STOCK[],5,FALSE),"-")</f>
        <v>Vestido de tirantes atados y espalda corrida</v>
      </c>
    </row>
    <row r="1262" spans="1:3" s="14" customFormat="1" ht="55" customHeight="1">
      <c r="A1262" s="22" t="s">
        <v>2767</v>
      </c>
      <c r="B1262" s="13"/>
      <c r="C1262" s="15" t="str">
        <f>IFERROR(VLOOKUP(VENTAS4[[#This Row],[Code]],STOCK[],5,FALSE),"-")</f>
        <v>Vestido lila cruzado H&amp;M</v>
      </c>
    </row>
    <row r="1263" spans="1:3" s="14" customFormat="1" ht="55" customHeight="1">
      <c r="A1263" s="22" t="s">
        <v>2768</v>
      </c>
      <c r="B1263" s="13"/>
      <c r="C1263" s="15" t="str">
        <f>IFERROR(VLOOKUP(VENTAS4[[#This Row],[Code]],STOCK[],5,FALSE),"-")</f>
        <v>Vestido lila cruzado H&amp;M</v>
      </c>
    </row>
    <row r="1264" spans="1:3" s="14" customFormat="1" ht="55" customHeight="1">
      <c r="A1264" s="22" t="s">
        <v>2769</v>
      </c>
      <c r="B1264" s="13"/>
      <c r="C1264" s="15" t="str">
        <f>IFERROR(VLOOKUP(VENTAS4[[#This Row],[Code]],STOCK[],5,FALSE),"-")</f>
        <v>Vestido verde cruzado H&amp;M</v>
      </c>
    </row>
    <row r="1265" spans="1:3" s="14" customFormat="1" ht="55" customHeight="1">
      <c r="A1265" s="22" t="s">
        <v>2770</v>
      </c>
      <c r="B1265" s="13"/>
      <c r="C1265" s="15" t="str">
        <f>IFERROR(VLOOKUP(VENTAS4[[#This Row],[Code]],STOCK[],5,FALSE),"-")</f>
        <v>Vestido verde cruzado H&amp;M</v>
      </c>
    </row>
    <row r="1266" spans="1:3" s="14" customFormat="1" ht="55" customHeight="1">
      <c r="A1266" s="22" t="s">
        <v>2772</v>
      </c>
      <c r="B1266" s="13"/>
      <c r="C1266" s="15" t="str">
        <f>IFERROR(VLOOKUP(VENTAS4[[#This Row],[Code]],STOCK[],5,FALSE),"-")</f>
        <v>Pantalón fuccia ajustado de tela H&amp;M</v>
      </c>
    </row>
    <row r="1267" spans="1:3" s="14" customFormat="1" ht="55" customHeight="1">
      <c r="A1267" s="22" t="s">
        <v>2775</v>
      </c>
      <c r="B1267" s="13"/>
      <c r="C1267" s="15" t="str">
        <f>IFERROR(VLOOKUP(VENTAS4[[#This Row],[Code]],STOCK[],5,FALSE),"-")</f>
        <v>Pantalón Caqui de Pierna Ancha De Talle Alto y Bolsillos H&amp;M</v>
      </c>
    </row>
    <row r="1268" spans="1:3" s="14" customFormat="1" ht="55" customHeight="1">
      <c r="A1268" s="22" t="s">
        <v>2776</v>
      </c>
      <c r="B1268" s="13"/>
      <c r="C1268" s="15" t="str">
        <f>IFERROR(VLOOKUP(VENTAS4[[#This Row],[Code]],STOCK[],5,FALSE),"-")</f>
        <v>Jean de talle regular de bajo descosido y pierna ancha H&amp;M</v>
      </c>
    </row>
    <row r="1269" spans="1:3" s="14" customFormat="1" ht="55" customHeight="1">
      <c r="A1269" s="22" t="s">
        <v>2777</v>
      </c>
      <c r="B1269" s="13"/>
      <c r="C1269" s="15" t="str">
        <f>IFERROR(VLOOKUP(VENTAS4[[#This Row],[Code]],STOCK[],5,FALSE),"-")</f>
        <v>Top de punto y cuello elegante negro H&amp;M</v>
      </c>
    </row>
    <row r="1270" spans="1:3" s="14" customFormat="1" ht="55" customHeight="1">
      <c r="A1270" s="22" t="s">
        <v>2778</v>
      </c>
      <c r="B1270" s="13"/>
      <c r="C1270" s="15" t="str">
        <f>IFERROR(VLOOKUP(VENTAS4[[#This Row],[Code]],STOCK[],5,FALSE),"-")</f>
        <v>Top de punto y cuello elegante negro H&amp;M</v>
      </c>
    </row>
    <row r="1271" spans="1:3" s="14" customFormat="1" ht="55" customHeight="1">
      <c r="A1271" s="22" t="s">
        <v>2781</v>
      </c>
      <c r="B1271" s="13"/>
      <c r="C1271" s="15" t="str">
        <f>IFERROR(VLOOKUP(VENTAS4[[#This Row],[Code]],STOCK[],5,FALSE),"-")</f>
        <v>Top de punto y cuello elegante negro H&amp;M</v>
      </c>
    </row>
    <row r="1272" spans="1:3" s="14" customFormat="1" ht="55" customHeight="1">
      <c r="A1272" s="22" t="s">
        <v>2782</v>
      </c>
      <c r="B1272" s="13"/>
      <c r="C1272" s="15" t="str">
        <f>IFERROR(VLOOKUP(VENTAS4[[#This Row],[Code]],STOCK[],5,FALSE),"-")</f>
        <v>Top de punto y cuello elegante blanco H&amp;M</v>
      </c>
    </row>
    <row r="1273" spans="1:3" s="14" customFormat="1" ht="55" customHeight="1">
      <c r="A1273" s="22" t="s">
        <v>2783</v>
      </c>
      <c r="B1273" s="13"/>
      <c r="C1273" s="15" t="str">
        <f>IFERROR(VLOOKUP(VENTAS4[[#This Row],[Code]],STOCK[],5,FALSE),"-")</f>
        <v>Top de punto y cuello elegante blanco H&amp;M</v>
      </c>
    </row>
    <row r="1274" spans="1:3" s="14" customFormat="1" ht="55" customHeight="1">
      <c r="A1274" s="22" t="s">
        <v>2786</v>
      </c>
      <c r="B1274" s="13"/>
      <c r="C1274" s="15" t="str">
        <f>IFERROR(VLOOKUP(VENTAS4[[#This Row],[Code]],STOCK[],5,FALSE),"-")</f>
        <v>Camisa Oversize en mezcla de lino H&amp;M</v>
      </c>
    </row>
    <row r="1275" spans="1:3" s="14" customFormat="1" ht="55" customHeight="1">
      <c r="A1275" s="22" t="s">
        <v>2787</v>
      </c>
      <c r="B1275" s="13"/>
      <c r="C1275" s="15" t="str">
        <f>IFERROR(VLOOKUP(VENTAS4[[#This Row],[Code]],STOCK[],5,FALSE),"-")</f>
        <v>Camisa Oversize blanca en mezcla de lino H&amp;M (encargo mónica)</v>
      </c>
    </row>
    <row r="1276" spans="1:3" s="14" customFormat="1" ht="55" customHeight="1">
      <c r="A1276" s="22" t="s">
        <v>2788</v>
      </c>
      <c r="B1276" s="13"/>
      <c r="C1276" s="15" t="str">
        <f>IFERROR(VLOOKUP(VENTAS4[[#This Row],[Code]],STOCK[],5,FALSE),"-")</f>
        <v>Camisa beige en mezcla de lino</v>
      </c>
    </row>
    <row r="1277" spans="1:3" s="14" customFormat="1" ht="55" customHeight="1">
      <c r="A1277" s="22" t="s">
        <v>2789</v>
      </c>
      <c r="B1277" s="13"/>
      <c r="C1277" s="15" t="str">
        <f>IFERROR(VLOOKUP(VENTAS4[[#This Row],[Code]],STOCK[],5,FALSE),"-")</f>
        <v>Cinto de piel (encargo mónica)</v>
      </c>
    </row>
    <row r="1278" spans="1:3" s="14" customFormat="1" ht="55" customHeight="1">
      <c r="A1278" s="22" t="s">
        <v>2796</v>
      </c>
      <c r="B1278" s="13"/>
      <c r="C1278" s="15" t="str">
        <f>IFERROR(VLOOKUP(VENTAS4[[#This Row],[Code]],STOCK[],5,FALSE),"-")</f>
        <v>Pantalón de pierna ancha con estampado de moda H&amp;M</v>
      </c>
    </row>
    <row r="1279" spans="1:3" s="14" customFormat="1" ht="55" customHeight="1">
      <c r="A1279" s="22" t="s">
        <v>2797</v>
      </c>
      <c r="B1279" s="13"/>
      <c r="C1279" s="15" t="str">
        <f>IFERROR(VLOOKUP(VENTAS4[[#This Row],[Code]],STOCK[],5,FALSE),"-")</f>
        <v>Sandalias Pull&amp;Bear (encargo mónica)</v>
      </c>
    </row>
    <row r="1280" spans="1:3" s="14" customFormat="1" ht="55" customHeight="1">
      <c r="A1280" s="22" t="s">
        <v>2798</v>
      </c>
      <c r="B1280" s="13"/>
      <c r="C1280" s="15" t="str">
        <f>IFERROR(VLOOKUP(VENTAS4[[#This Row],[Code]],STOCK[],5,FALSE),"-")</f>
        <v>Sandalias de hebilla Pull&amp;Bear</v>
      </c>
    </row>
    <row r="1281" spans="1:3" s="14" customFormat="1" ht="55" customHeight="1">
      <c r="A1281" s="22" t="s">
        <v>2826</v>
      </c>
      <c r="B1281" s="13"/>
      <c r="C1281" s="15" t="str">
        <f>IFERROR(VLOOKUP(VENTAS4[[#This Row],[Code]],STOCK[],5,FALSE),"-")</f>
        <v>Pullover blanco de algodón PRIMARK</v>
      </c>
    </row>
    <row r="1282" spans="1:3" s="14" customFormat="1" ht="55" customHeight="1">
      <c r="A1282" s="22" t="s">
        <v>2827</v>
      </c>
      <c r="B1282" s="13"/>
      <c r="C1282" s="15" t="str">
        <f>IFERROR(VLOOKUP(VENTAS4[[#This Row],[Code]],STOCK[],5,FALSE),"-")</f>
        <v>Pullover blanco de algodón PRIMARK</v>
      </c>
    </row>
    <row r="1283" spans="1:3" s="14" customFormat="1" ht="55" customHeight="1">
      <c r="A1283" s="22" t="s">
        <v>2828</v>
      </c>
      <c r="B1283" s="13"/>
      <c r="C1283" s="15" t="str">
        <f>IFERROR(VLOOKUP(VENTAS4[[#This Row],[Code]],STOCK[],5,FALSE),"-")</f>
        <v>Pullover negro acanalado de algodón PRIMARK</v>
      </c>
    </row>
    <row r="1284" spans="1:3" s="14" customFormat="1" ht="55" customHeight="1">
      <c r="A1284" s="22" t="s">
        <v>2829</v>
      </c>
      <c r="B1284" s="13"/>
      <c r="C1284" s="15" t="str">
        <f>IFERROR(VLOOKUP(VENTAS4[[#This Row],[Code]],STOCK[],5,FALSE),"-")</f>
        <v>Pullover mariposa multicolor algodón PRIMARK</v>
      </c>
    </row>
    <row r="1285" spans="1:3" s="14" customFormat="1" ht="55" customHeight="1">
      <c r="A1285" s="22" t="s">
        <v>2830</v>
      </c>
      <c r="B1285" s="13"/>
      <c r="C1285" s="15" t="str">
        <f>IFERROR(VLOOKUP(VENTAS4[[#This Row],[Code]],STOCK[],5,FALSE),"-")</f>
        <v>Pullover carmelita letrero de mariposa algodón PRIMARK</v>
      </c>
    </row>
    <row r="1286" spans="1:3" s="14" customFormat="1" ht="55" customHeight="1">
      <c r="A1286" s="22" t="s">
        <v>2831</v>
      </c>
      <c r="B1286" s="13"/>
      <c r="C1286" s="15" t="str">
        <f>IFERROR(VLOOKUP(VENTAS4[[#This Row],[Code]],STOCK[],5,FALSE),"-")</f>
        <v>Pullover morado catrina algodón</v>
      </c>
    </row>
    <row r="1287" spans="1:3" s="14" customFormat="1" ht="55" customHeight="1">
      <c r="A1287" s="22" t="s">
        <v>2832</v>
      </c>
      <c r="B1287" s="13"/>
      <c r="C1287" s="15" t="str">
        <f>IFERROR(VLOOKUP(VENTAS4[[#This Row],[Code]],STOCK[],5,FALSE),"-")</f>
        <v>Pullover Celeste algodón PRIMARK</v>
      </c>
    </row>
    <row r="1288" spans="1:3" s="14" customFormat="1" ht="55" customHeight="1">
      <c r="A1288" s="22" t="s">
        <v>2833</v>
      </c>
      <c r="B1288" s="13"/>
      <c r="C1288" s="15" t="str">
        <f>IFERROR(VLOOKUP(VENTAS4[[#This Row],[Code]],STOCK[],5,FALSE),"-")</f>
        <v>Pullover Love floreado algodón</v>
      </c>
    </row>
    <row r="1289" spans="1:3" s="14" customFormat="1" ht="55" customHeight="1">
      <c r="A1289" s="12" t="s">
        <v>2811</v>
      </c>
      <c r="B1289" s="13"/>
      <c r="C1289" s="15" t="str">
        <f>IFERROR(VLOOKUP(VENTAS4[[#This Row],[Code]],STOCK[],5,FALSE),"-")</f>
        <v>Traje de baño clásico en bloque de color de talle alto</v>
      </c>
    </row>
    <row r="1290" spans="1:3" s="14" customFormat="1" ht="55" customHeight="1">
      <c r="A1290" s="12" t="s">
        <v>2812</v>
      </c>
      <c r="B1290" s="13"/>
      <c r="C1290" s="15" t="str">
        <f>IFERROR(VLOOKUP(VENTAS4[[#This Row],[Code]],STOCK[],5,FALSE),"-")</f>
        <v>Traje de baño clásico en bloque de color de talle alto</v>
      </c>
    </row>
    <row r="1291" spans="1:3" s="14" customFormat="1" ht="55" customHeight="1">
      <c r="A1291" s="12" t="s">
        <v>2814</v>
      </c>
      <c r="B1291" s="13"/>
      <c r="C1291" s="15" t="str">
        <f>IFERROR(VLOOKUP(VENTAS4[[#This Row],[Code]],STOCK[],5,FALSE),"-")</f>
        <v>Traje de baño clásico en bloque de color de talle alto</v>
      </c>
    </row>
    <row r="1292" spans="1:3" s="14" customFormat="1" ht="55" customHeight="1">
      <c r="A1292" s="12" t="s">
        <v>2815</v>
      </c>
      <c r="B1292" s="13"/>
      <c r="C1292" s="15" t="str">
        <f>IFERROR(VLOOKUP(VENTAS4[[#This Row],[Code]],STOCK[],5,FALSE),"-")</f>
        <v>Traje de baño clásico en bloque de color de talle alto</v>
      </c>
    </row>
    <row r="1293" spans="1:3" s="14" customFormat="1" ht="55" customHeight="1">
      <c r="A1293" s="12" t="s">
        <v>2816</v>
      </c>
      <c r="B1293" s="13"/>
      <c r="C1293" s="15" t="str">
        <f>IFERROR(VLOOKUP(VENTAS4[[#This Row],[Code]],STOCK[],5,FALSE),"-")</f>
        <v>Camisa verde oversize (encargo)</v>
      </c>
    </row>
    <row r="1294" spans="1:3" s="14" customFormat="1" ht="55" customHeight="1">
      <c r="A1294" s="12" t="s">
        <v>2819</v>
      </c>
      <c r="B1294" s="13"/>
      <c r="C1294" s="15" t="str">
        <f>IFERROR(VLOOKUP(VENTAS4[[#This Row],[Code]],STOCK[],5,FALSE),"-")</f>
        <v>Top corto verde de tirantes (encargo)</v>
      </c>
    </row>
    <row r="1295" spans="1:3" s="14" customFormat="1" ht="55" customHeight="1">
      <c r="A1295" s="12" t="s">
        <v>2823</v>
      </c>
      <c r="B1295" s="13"/>
      <c r="C1295" s="15" t="str">
        <f>IFERROR(VLOOKUP(VENTAS4[[#This Row],[Code]],STOCK[],5,FALSE),"-")</f>
        <v>Top corto verde</v>
      </c>
    </row>
    <row r="1296" spans="1:3" s="14" customFormat="1" ht="55" customHeight="1">
      <c r="A1296" s="12" t="s">
        <v>2824</v>
      </c>
      <c r="B1296" s="13"/>
      <c r="C1296" s="15" t="str">
        <f>IFERROR(VLOOKUP(VENTAS4[[#This Row],[Code]],STOCK[],5,FALSE),"-")</f>
        <v>Camisa verde oversize</v>
      </c>
    </row>
    <row r="1297" spans="1:3" s="14" customFormat="1" ht="55" customHeight="1">
      <c r="A1297" s="12" t="s">
        <v>2842</v>
      </c>
      <c r="B1297" s="13"/>
      <c r="C1297" s="15" t="str">
        <f>IFERROR(VLOOKUP(VENTAS4[[#This Row],[Code]],STOCK[],5,FALSE),"-")</f>
        <v>Short blanco de talle alto</v>
      </c>
    </row>
    <row r="1298" spans="1:3" s="14" customFormat="1" ht="55" customHeight="1">
      <c r="A1298" s="12" t="s">
        <v>2843</v>
      </c>
      <c r="B1298" s="13"/>
      <c r="C1298" s="15" t="str">
        <f>IFERROR(VLOOKUP(VENTAS4[[#This Row],[Code]],STOCK[],5,FALSE),"-")</f>
        <v>Short blanco de talle alto (encargo)</v>
      </c>
    </row>
    <row r="1299" spans="1:3" s="14" customFormat="1" ht="55" customHeight="1">
      <c r="A1299" s="12" t="s">
        <v>2848</v>
      </c>
      <c r="B1299" s="13"/>
      <c r="C1299" s="15" t="str">
        <f>IFERROR(VLOOKUP(VENTAS4[[#This Row],[Code]],STOCK[],5,FALSE),"-")</f>
        <v>Traje de baño clásico en bloque de color de talle alto (encargo)</v>
      </c>
    </row>
    <row r="1300" spans="1:3" s="14" customFormat="1" ht="55" customHeight="1">
      <c r="A1300" s="12" t="s">
        <v>2884</v>
      </c>
      <c r="B1300" s="13"/>
      <c r="C1300" s="15" t="str">
        <f>IFERROR(VLOOKUP(VENTAS4[[#This Row],[Code]],STOCK[],5,FALSE),"-")</f>
        <v>Set de Splash y crema de Victoria Secret (Original) Bare Vainilla</v>
      </c>
    </row>
    <row r="1301" spans="1:3" s="14" customFormat="1" ht="55" customHeight="1">
      <c r="A1301" s="23" t="s">
        <v>2885</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2914</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STOCK!$A$2:$A$1000896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2024-09-24T05:50:04Z</dcterms:modified>
</cp:coreProperties>
</file>